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https://vunl-my.sharepoint.com/personal/m_karssen_vu_nl/Documents/logistiek/practica toekomst 3/"/>
    </mc:Choice>
  </mc:AlternateContent>
  <xr:revisionPtr revIDLastSave="10" documentId="13_ncr:1_{BC33FDCA-5109-4236-BC3F-FCE2535D7D7D}" xr6:coauthVersionLast="47" xr6:coauthVersionMax="47" xr10:uidLastSave="{58632455-79B3-4223-A150-46D9EC56ECD5}"/>
  <bookViews>
    <workbookView xWindow="-108" yWindow="-108" windowWidth="30936" windowHeight="16776" firstSheet="7" activeTab="15" xr2:uid="{00000000-000D-0000-FFFF-FFFF00000000}"/>
  </bookViews>
  <sheets>
    <sheet name="Activi totaal in PR" sheetId="2" r:id="rId1"/>
    <sheet name="Bevindingen" sheetId="3" r:id="rId2"/>
    <sheet name="Activi deels of niet geplaatst" sheetId="1" r:id="rId3"/>
    <sheet name="Activi deels of niet geplaa (2)" sheetId="5" r:id="rId4"/>
    <sheet name="Detail niet plaatsen" sheetId="4" r:id="rId5"/>
    <sheet name="Activi totaal PR rekenen" sheetId="7" r:id="rId6"/>
    <sheet name="Activi totaal PR calc_norobot" sheetId="20" r:id="rId7"/>
    <sheet name="AB-fictief_zaaltekort" sheetId="21" r:id="rId8"/>
    <sheet name="AB-BG01" sheetId="9" r:id="rId9"/>
    <sheet name="AB-0102" sheetId="11" r:id="rId10"/>
    <sheet name="AB-0101" sheetId="10" r:id="rId11"/>
    <sheet name="AB-0103" sheetId="12" r:id="rId12"/>
    <sheet name="AB-0104" sheetId="13" r:id="rId13"/>
    <sheet name="AB-0301" sheetId="14" r:id="rId14"/>
    <sheet name="AB-0302" sheetId="15" r:id="rId15"/>
    <sheet name="AB-0401" sheetId="16" r:id="rId16"/>
    <sheet name="AB-0402" sheetId="17" r:id="rId17"/>
    <sheet name="AB-0403" sheetId="18" r:id="rId18"/>
    <sheet name="AB-0404" sheetId="19" r:id="rId19"/>
  </sheets>
  <definedNames>
    <definedName name="_xlnm._FilterDatabase" localSheetId="10" hidden="1">'AB-0101'!$A$1:$P$51</definedName>
    <definedName name="_xlnm._FilterDatabase" localSheetId="9" hidden="1">'AB-0102'!$A$1:$Q$40</definedName>
    <definedName name="_xlnm._FilterDatabase" localSheetId="11" hidden="1">'AB-0103'!$A$1:$U$54</definedName>
    <definedName name="_xlnm._FilterDatabase" localSheetId="12" hidden="1">'AB-0104'!$A$1:$U$81</definedName>
    <definedName name="_xlnm._FilterDatabase" localSheetId="13" hidden="1">'AB-0301'!$A$1:$P$188</definedName>
    <definedName name="_xlnm._FilterDatabase" localSheetId="14" hidden="1">'AB-0302'!$A$1:$P$1</definedName>
    <definedName name="_xlnm._FilterDatabase" localSheetId="15" hidden="1">'AB-0401'!$A$1:$P$1</definedName>
    <definedName name="_xlnm._FilterDatabase" localSheetId="8" hidden="1">'AB-BG01'!$A$1:$S$1</definedName>
    <definedName name="_xlnm._FilterDatabase" localSheetId="7" hidden="1">'AB-fictief_zaaltekort'!$A$1:$U$64</definedName>
    <definedName name="_xlnm._FilterDatabase" localSheetId="3" hidden="1">'Activi deels of niet geplaa (2)'!$A$1:$J$92</definedName>
    <definedName name="_xlnm._FilterDatabase" localSheetId="2" hidden="1">'Activi deels of niet geplaatst'!$A$1:$J$92</definedName>
    <definedName name="_xlnm._FilterDatabase" localSheetId="0" hidden="1">'Activi totaal in PR'!$A$1:$L$519</definedName>
    <definedName name="_xlnm._FilterDatabase" localSheetId="6" hidden="1">'Activi totaal PR calc_norobot'!$A$1:$U$491</definedName>
    <definedName name="_xlnm._FilterDatabase" localSheetId="5" hidden="1">'Activi totaal PR rekenen'!$A$1:$O$519</definedName>
    <definedName name="_xlnm._FilterDatabase" localSheetId="4" hidden="1">'Detail niet plaatsen'!$A$2:$Q$2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95" i="20" l="1"/>
  <c r="H501" i="20"/>
  <c r="P508" i="20"/>
  <c r="P509" i="20"/>
  <c r="P510" i="20"/>
  <c r="P511" i="20"/>
  <c r="P512" i="20"/>
  <c r="P513" i="20"/>
  <c r="P514" i="20"/>
  <c r="P515" i="20"/>
  <c r="P516" i="20"/>
  <c r="P517" i="20"/>
  <c r="P518" i="20"/>
  <c r="P519" i="20"/>
  <c r="P520" i="20"/>
  <c r="P521" i="20"/>
  <c r="P522" i="20"/>
  <c r="P523" i="20"/>
  <c r="P524" i="20"/>
  <c r="P525" i="20"/>
  <c r="P526" i="20"/>
  <c r="P507" i="20"/>
  <c r="O508" i="20"/>
  <c r="O509" i="20"/>
  <c r="O510" i="20"/>
  <c r="O511" i="20"/>
  <c r="O512" i="20"/>
  <c r="O513" i="20"/>
  <c r="O514" i="20"/>
  <c r="O515" i="20"/>
  <c r="O516" i="20"/>
  <c r="O517" i="20"/>
  <c r="O518" i="20"/>
  <c r="O519" i="20"/>
  <c r="O520" i="20"/>
  <c r="O521" i="20"/>
  <c r="O522" i="20"/>
  <c r="O523" i="20"/>
  <c r="O524" i="20"/>
  <c r="O525" i="20"/>
  <c r="O526" i="20"/>
  <c r="O507" i="20"/>
  <c r="M511" i="20"/>
  <c r="N511" i="20"/>
  <c r="M514" i="20"/>
  <c r="N514" i="20"/>
  <c r="M515" i="20"/>
  <c r="N515" i="20"/>
  <c r="M516" i="20"/>
  <c r="N516" i="20"/>
  <c r="M517" i="20"/>
  <c r="N517" i="20"/>
  <c r="M518" i="20"/>
  <c r="N518" i="20"/>
  <c r="M519" i="20"/>
  <c r="N519" i="20"/>
  <c r="M520" i="20"/>
  <c r="N520" i="20"/>
  <c r="M521" i="20"/>
  <c r="N521" i="20"/>
  <c r="M522" i="20"/>
  <c r="N522" i="20"/>
  <c r="M523" i="20"/>
  <c r="N523" i="20"/>
  <c r="M524" i="20"/>
  <c r="N524" i="20"/>
  <c r="M525" i="20"/>
  <c r="N525" i="20"/>
  <c r="M526" i="20"/>
  <c r="N526" i="20"/>
  <c r="L508" i="20"/>
  <c r="L509" i="20"/>
  <c r="L510" i="20"/>
  <c r="L511" i="20"/>
  <c r="L512" i="20"/>
  <c r="L513" i="20"/>
  <c r="L514" i="20"/>
  <c r="L515" i="20"/>
  <c r="L516" i="20"/>
  <c r="L517" i="20"/>
  <c r="L518" i="20"/>
  <c r="L519" i="20"/>
  <c r="L520" i="20"/>
  <c r="L521" i="20"/>
  <c r="L522" i="20"/>
  <c r="L523" i="20"/>
  <c r="L524" i="20"/>
  <c r="L525" i="20"/>
  <c r="L526" i="20"/>
  <c r="L507" i="20"/>
  <c r="K514" i="20"/>
  <c r="K515" i="20"/>
  <c r="K516" i="20"/>
  <c r="K521" i="20"/>
  <c r="K522" i="20"/>
  <c r="K526" i="20"/>
  <c r="H511" i="20"/>
  <c r="I511" i="20"/>
  <c r="J511" i="20"/>
  <c r="H514" i="20"/>
  <c r="I514" i="20"/>
  <c r="J514" i="20"/>
  <c r="H515" i="20"/>
  <c r="I515" i="20"/>
  <c r="J515" i="20"/>
  <c r="H516" i="20"/>
  <c r="I516" i="20"/>
  <c r="J516" i="20"/>
  <c r="H517" i="20"/>
  <c r="I517" i="20"/>
  <c r="J517" i="20"/>
  <c r="H518" i="20"/>
  <c r="I518" i="20"/>
  <c r="J518" i="20"/>
  <c r="H519" i="20"/>
  <c r="I519" i="20"/>
  <c r="J519" i="20"/>
  <c r="H520" i="20"/>
  <c r="I520" i="20"/>
  <c r="J520" i="20"/>
  <c r="H521" i="20"/>
  <c r="I521" i="20"/>
  <c r="J521" i="20"/>
  <c r="H522" i="20"/>
  <c r="I522" i="20"/>
  <c r="J522" i="20"/>
  <c r="H523" i="20"/>
  <c r="I523" i="20"/>
  <c r="J523" i="20"/>
  <c r="H524" i="20"/>
  <c r="I524" i="20"/>
  <c r="J524" i="20"/>
  <c r="H525" i="20"/>
  <c r="I525" i="20"/>
  <c r="J525" i="20"/>
  <c r="H526" i="20"/>
  <c r="I526" i="20"/>
  <c r="J526" i="20"/>
  <c r="G511" i="20"/>
  <c r="G514" i="20"/>
  <c r="G515" i="20"/>
  <c r="G516" i="20"/>
  <c r="G517" i="20"/>
  <c r="G518" i="20"/>
  <c r="G519" i="20"/>
  <c r="G520" i="20"/>
  <c r="G521" i="20"/>
  <c r="G522" i="20"/>
  <c r="G523" i="20"/>
  <c r="G524" i="20"/>
  <c r="G525" i="20"/>
  <c r="G526" i="20"/>
  <c r="G501" i="20"/>
  <c r="F514" i="20"/>
  <c r="F515" i="20"/>
  <c r="F516" i="20"/>
  <c r="F521" i="20"/>
  <c r="F522" i="20"/>
  <c r="F526" i="20"/>
  <c r="F501" i="20"/>
  <c r="I81" i="21"/>
  <c r="I82" i="21"/>
  <c r="I83" i="21"/>
  <c r="I88" i="21"/>
  <c r="I89" i="21"/>
  <c r="I93" i="21"/>
  <c r="E526" i="20"/>
  <c r="D526" i="20"/>
  <c r="E522" i="20"/>
  <c r="D522" i="20"/>
  <c r="E521" i="20"/>
  <c r="D521" i="20"/>
  <c r="E516" i="20"/>
  <c r="D516" i="20"/>
  <c r="E515" i="20"/>
  <c r="D515" i="20"/>
  <c r="E514" i="20"/>
  <c r="D514" i="20"/>
  <c r="C526" i="20"/>
  <c r="C522" i="20"/>
  <c r="C521" i="20"/>
  <c r="C516" i="20"/>
  <c r="C515" i="20"/>
  <c r="C514" i="20"/>
  <c r="B526" i="20"/>
  <c r="B522" i="20"/>
  <c r="B521" i="20"/>
  <c r="B516" i="20"/>
  <c r="B515" i="20"/>
  <c r="B514" i="20"/>
  <c r="T514" i="20"/>
  <c r="T515" i="20"/>
  <c r="T516" i="20"/>
  <c r="T521" i="20"/>
  <c r="T522" i="20"/>
  <c r="T526" i="20"/>
  <c r="N63" i="10"/>
  <c r="N66" i="10"/>
  <c r="P66" i="10" s="1"/>
  <c r="N80" i="10"/>
  <c r="P80" i="10" s="1"/>
  <c r="N79" i="10"/>
  <c r="P79" i="10" s="1"/>
  <c r="N78" i="10"/>
  <c r="P78" i="10" s="1"/>
  <c r="N77" i="10"/>
  <c r="P77" i="10" s="1"/>
  <c r="K77" i="10"/>
  <c r="N76" i="10"/>
  <c r="P76" i="10" s="1"/>
  <c r="N75" i="10"/>
  <c r="P75" i="10" s="1"/>
  <c r="N74" i="10"/>
  <c r="P74" i="10" s="1"/>
  <c r="P73" i="10"/>
  <c r="N73" i="10"/>
  <c r="N72" i="10"/>
  <c r="P72" i="10" s="1"/>
  <c r="N71" i="10"/>
  <c r="P71" i="10" s="1"/>
  <c r="N70" i="10"/>
  <c r="P70" i="10" s="1"/>
  <c r="P69" i="10"/>
  <c r="N69" i="10"/>
  <c r="K69" i="10"/>
  <c r="N68" i="10"/>
  <c r="P68" i="10" s="1"/>
  <c r="N67" i="10"/>
  <c r="P67" i="10" s="1"/>
  <c r="N65" i="10"/>
  <c r="P65" i="10" s="1"/>
  <c r="P64" i="10"/>
  <c r="N64" i="10"/>
  <c r="P63" i="10"/>
  <c r="P62" i="10"/>
  <c r="N62" i="10"/>
  <c r="N61" i="10"/>
  <c r="P61" i="10" s="1"/>
  <c r="K61" i="10"/>
  <c r="E93" i="21"/>
  <c r="E88" i="21"/>
  <c r="E83" i="21"/>
  <c r="E82" i="21"/>
  <c r="E89" i="21"/>
  <c r="G89" i="21" s="1"/>
  <c r="G81" i="21"/>
  <c r="E81" i="21"/>
  <c r="H70" i="21"/>
  <c r="E70" i="21"/>
  <c r="H69" i="21"/>
  <c r="H68" i="21"/>
  <c r="G68" i="21"/>
  <c r="R64" i="21"/>
  <c r="Q64" i="21"/>
  <c r="M64" i="21"/>
  <c r="I64" i="21"/>
  <c r="U64" i="21" s="1"/>
  <c r="R63" i="21"/>
  <c r="Q63" i="21"/>
  <c r="M63" i="21"/>
  <c r="I63" i="21"/>
  <c r="U63" i="21" s="1"/>
  <c r="R62" i="21"/>
  <c r="Q62" i="21"/>
  <c r="M62" i="21"/>
  <c r="I62" i="21"/>
  <c r="T62" i="21" s="1"/>
  <c r="R61" i="21"/>
  <c r="Q61" i="21"/>
  <c r="S61" i="21" s="1"/>
  <c r="M61" i="21"/>
  <c r="I61" i="21"/>
  <c r="U61" i="21" s="1"/>
  <c r="R60" i="21"/>
  <c r="Q60" i="21"/>
  <c r="M60" i="21"/>
  <c r="I60" i="21"/>
  <c r="R59" i="21"/>
  <c r="Q59" i="21"/>
  <c r="M59" i="21"/>
  <c r="I59" i="21"/>
  <c r="U59" i="21" s="1"/>
  <c r="R58" i="21"/>
  <c r="Q58" i="21"/>
  <c r="M58" i="21"/>
  <c r="I58" i="21"/>
  <c r="V58" i="21" s="1"/>
  <c r="R57" i="21"/>
  <c r="Q57" i="21"/>
  <c r="M57" i="21"/>
  <c r="I57" i="21"/>
  <c r="U57" i="21" s="1"/>
  <c r="R56" i="21"/>
  <c r="Q56" i="21"/>
  <c r="M56" i="21"/>
  <c r="I56" i="21"/>
  <c r="U56" i="21" s="1"/>
  <c r="R55" i="21"/>
  <c r="Q55" i="21"/>
  <c r="M55" i="21"/>
  <c r="I55" i="21"/>
  <c r="R54" i="21"/>
  <c r="Q54" i="21"/>
  <c r="M54" i="21"/>
  <c r="I54" i="21"/>
  <c r="U54" i="21" s="1"/>
  <c r="R53" i="21"/>
  <c r="Q53" i="21"/>
  <c r="M53" i="21"/>
  <c r="I53" i="21"/>
  <c r="V53" i="21" s="1"/>
  <c r="R52" i="21"/>
  <c r="Q52" i="21"/>
  <c r="M52" i="21"/>
  <c r="I52" i="21"/>
  <c r="U52" i="21" s="1"/>
  <c r="R51" i="21"/>
  <c r="Q51" i="21"/>
  <c r="M51" i="21"/>
  <c r="I51" i="21"/>
  <c r="V51" i="21" s="1"/>
  <c r="R50" i="21"/>
  <c r="Q50" i="21"/>
  <c r="M50" i="21"/>
  <c r="I50" i="21"/>
  <c r="U50" i="21" s="1"/>
  <c r="R49" i="21"/>
  <c r="Q49" i="21"/>
  <c r="M49" i="21"/>
  <c r="I49" i="21"/>
  <c r="U49" i="21" s="1"/>
  <c r="R48" i="21"/>
  <c r="Q48" i="21"/>
  <c r="M48" i="21"/>
  <c r="I48" i="21"/>
  <c r="U48" i="21" s="1"/>
  <c r="R47" i="21"/>
  <c r="Q47" i="21"/>
  <c r="M47" i="21"/>
  <c r="I47" i="21"/>
  <c r="U47" i="21" s="1"/>
  <c r="R46" i="21"/>
  <c r="Q46" i="21"/>
  <c r="M46" i="21"/>
  <c r="I46" i="21"/>
  <c r="V46" i="21" s="1"/>
  <c r="R45" i="21"/>
  <c r="Q45" i="21"/>
  <c r="M45" i="21"/>
  <c r="I45" i="21"/>
  <c r="U45" i="21" s="1"/>
  <c r="R44" i="21"/>
  <c r="Q44" i="21"/>
  <c r="M44" i="21"/>
  <c r="I44" i="21"/>
  <c r="V44" i="21" s="1"/>
  <c r="R43" i="21"/>
  <c r="Q43" i="21"/>
  <c r="M43" i="21"/>
  <c r="I43" i="21"/>
  <c r="U43" i="21" s="1"/>
  <c r="R42" i="21"/>
  <c r="Q42" i="21"/>
  <c r="M42" i="21"/>
  <c r="I42" i="21"/>
  <c r="V42" i="21" s="1"/>
  <c r="R41" i="21"/>
  <c r="Q41" i="21"/>
  <c r="M41" i="21"/>
  <c r="I41" i="21"/>
  <c r="U41" i="21" s="1"/>
  <c r="R40" i="21"/>
  <c r="Q40" i="21"/>
  <c r="M40" i="21"/>
  <c r="I40" i="21"/>
  <c r="U40" i="21" s="1"/>
  <c r="R39" i="21"/>
  <c r="Q39" i="21"/>
  <c r="M39" i="21"/>
  <c r="I39" i="21"/>
  <c r="V39" i="21" s="1"/>
  <c r="R38" i="21"/>
  <c r="Q38" i="21"/>
  <c r="M38" i="21"/>
  <c r="I38" i="21"/>
  <c r="U38" i="21" s="1"/>
  <c r="R37" i="21"/>
  <c r="Q37" i="21"/>
  <c r="S37" i="21" s="1"/>
  <c r="M37" i="21"/>
  <c r="I37" i="21"/>
  <c r="V37" i="21" s="1"/>
  <c r="R36" i="21"/>
  <c r="Q36" i="21"/>
  <c r="M36" i="21"/>
  <c r="I36" i="21"/>
  <c r="U36" i="21" s="1"/>
  <c r="R35" i="21"/>
  <c r="Q35" i="21"/>
  <c r="M35" i="21"/>
  <c r="I35" i="21"/>
  <c r="V35" i="21" s="1"/>
  <c r="R34" i="21"/>
  <c r="Q34" i="21"/>
  <c r="M34" i="21"/>
  <c r="I34" i="21"/>
  <c r="U34" i="21" s="1"/>
  <c r="R33" i="21"/>
  <c r="Q33" i="21"/>
  <c r="S33" i="21" s="1"/>
  <c r="M33" i="21"/>
  <c r="I33" i="21"/>
  <c r="U33" i="21" s="1"/>
  <c r="R32" i="21"/>
  <c r="Q32" i="21"/>
  <c r="M32" i="21"/>
  <c r="I32" i="21"/>
  <c r="U32" i="21" s="1"/>
  <c r="R31" i="21"/>
  <c r="Q31" i="21"/>
  <c r="M31" i="21"/>
  <c r="I31" i="21"/>
  <c r="U31" i="21" s="1"/>
  <c r="R30" i="21"/>
  <c r="Q30" i="21"/>
  <c r="M30" i="21"/>
  <c r="I30" i="21"/>
  <c r="V30" i="21" s="1"/>
  <c r="H80" i="21" s="1"/>
  <c r="R29" i="21"/>
  <c r="Q29" i="21"/>
  <c r="M29" i="21"/>
  <c r="I29" i="21"/>
  <c r="U29" i="21" s="1"/>
  <c r="R28" i="21"/>
  <c r="Q28" i="21"/>
  <c r="M28" i="21"/>
  <c r="I28" i="21"/>
  <c r="R27" i="21"/>
  <c r="Q27" i="21"/>
  <c r="M27" i="21"/>
  <c r="I27" i="21"/>
  <c r="U27" i="21" s="1"/>
  <c r="R26" i="21"/>
  <c r="Q26" i="21"/>
  <c r="M26" i="21"/>
  <c r="I26" i="21"/>
  <c r="U26" i="21" s="1"/>
  <c r="R25" i="21"/>
  <c r="Q25" i="21"/>
  <c r="M25" i="21"/>
  <c r="I25" i="21"/>
  <c r="U25" i="21" s="1"/>
  <c r="R24" i="21"/>
  <c r="Q24" i="21"/>
  <c r="M24" i="21"/>
  <c r="I24" i="21"/>
  <c r="U24" i="21" s="1"/>
  <c r="R23" i="21"/>
  <c r="Q23" i="21"/>
  <c r="M23" i="21"/>
  <c r="I23" i="21"/>
  <c r="V23" i="21" s="1"/>
  <c r="R22" i="21"/>
  <c r="Q22" i="21"/>
  <c r="M22" i="21"/>
  <c r="I22" i="21"/>
  <c r="U22" i="21" s="1"/>
  <c r="R21" i="21"/>
  <c r="Q21" i="21"/>
  <c r="S21" i="21" s="1"/>
  <c r="M21" i="21"/>
  <c r="I21" i="21"/>
  <c r="V21" i="21" s="1"/>
  <c r="R20" i="21"/>
  <c r="Q20" i="21"/>
  <c r="M20" i="21"/>
  <c r="I20" i="21"/>
  <c r="U20" i="21" s="1"/>
  <c r="R19" i="21"/>
  <c r="Q19" i="21"/>
  <c r="M19" i="21"/>
  <c r="I19" i="21"/>
  <c r="V19" i="21" s="1"/>
  <c r="R18" i="21"/>
  <c r="Q18" i="21"/>
  <c r="M18" i="21"/>
  <c r="G69" i="21" s="1"/>
  <c r="I18" i="21"/>
  <c r="U18" i="21" s="1"/>
  <c r="R17" i="21"/>
  <c r="Q17" i="21"/>
  <c r="M17" i="21"/>
  <c r="E69" i="21" s="1"/>
  <c r="I17" i="21"/>
  <c r="U17" i="21" s="1"/>
  <c r="R16" i="21"/>
  <c r="Q16" i="21"/>
  <c r="M16" i="21"/>
  <c r="I16" i="21"/>
  <c r="U16" i="21" s="1"/>
  <c r="R15" i="21"/>
  <c r="Q15" i="21"/>
  <c r="M15" i="21"/>
  <c r="I15" i="21"/>
  <c r="U15" i="21" s="1"/>
  <c r="R14" i="21"/>
  <c r="Q14" i="21"/>
  <c r="M14" i="21"/>
  <c r="I14" i="21"/>
  <c r="U14" i="21" s="1"/>
  <c r="R13" i="21"/>
  <c r="Q13" i="21"/>
  <c r="M13" i="21"/>
  <c r="I13" i="21"/>
  <c r="U13" i="21" s="1"/>
  <c r="R12" i="21"/>
  <c r="Q12" i="21"/>
  <c r="M12" i="21"/>
  <c r="I12" i="21"/>
  <c r="V12" i="21" s="1"/>
  <c r="R11" i="21"/>
  <c r="Q11" i="21"/>
  <c r="M11" i="21"/>
  <c r="I11" i="21"/>
  <c r="U11" i="21" s="1"/>
  <c r="R10" i="21"/>
  <c r="Q10" i="21"/>
  <c r="M10" i="21"/>
  <c r="I10" i="21"/>
  <c r="V10" i="21" s="1"/>
  <c r="R9" i="21"/>
  <c r="Q9" i="21"/>
  <c r="M9" i="21"/>
  <c r="I9" i="21"/>
  <c r="U9" i="21" s="1"/>
  <c r="R8" i="21"/>
  <c r="Q8" i="21"/>
  <c r="M8" i="21"/>
  <c r="I8" i="21"/>
  <c r="U8" i="21" s="1"/>
  <c r="R7" i="21"/>
  <c r="Q7" i="21"/>
  <c r="M7" i="21"/>
  <c r="I7" i="21"/>
  <c r="V7" i="21" s="1"/>
  <c r="R6" i="21"/>
  <c r="Q6" i="21"/>
  <c r="M6" i="21"/>
  <c r="I6" i="21"/>
  <c r="U6" i="21" s="1"/>
  <c r="R5" i="21"/>
  <c r="Q5" i="21"/>
  <c r="M5" i="21"/>
  <c r="E68" i="21" s="1"/>
  <c r="I5" i="21"/>
  <c r="U5" i="21" s="1"/>
  <c r="R4" i="21"/>
  <c r="Q4" i="21"/>
  <c r="M4" i="21"/>
  <c r="I4" i="21"/>
  <c r="U4" i="21" s="1"/>
  <c r="R3" i="21"/>
  <c r="Q3" i="21"/>
  <c r="M3" i="21"/>
  <c r="I3" i="21"/>
  <c r="V3" i="21" s="1"/>
  <c r="H74" i="21" s="1"/>
  <c r="R2" i="21"/>
  <c r="Q2" i="21"/>
  <c r="M2" i="21"/>
  <c r="I2" i="21"/>
  <c r="U2" i="21" s="1"/>
  <c r="E134" i="15"/>
  <c r="E133" i="15"/>
  <c r="E132" i="15"/>
  <c r="N216" i="14"/>
  <c r="E216" i="14"/>
  <c r="N217" i="14"/>
  <c r="E215" i="14"/>
  <c r="E214" i="14"/>
  <c r="N205" i="14"/>
  <c r="P205" i="14" s="1"/>
  <c r="E205" i="14"/>
  <c r="G205" i="14" s="1"/>
  <c r="E131" i="15"/>
  <c r="G141" i="15"/>
  <c r="E137" i="15"/>
  <c r="G137" i="15" s="1"/>
  <c r="G131" i="15"/>
  <c r="G130" i="15"/>
  <c r="E129" i="15"/>
  <c r="G129" i="15" s="1"/>
  <c r="G104" i="13"/>
  <c r="G103" i="13"/>
  <c r="G102" i="13"/>
  <c r="G101" i="13"/>
  <c r="G100" i="13"/>
  <c r="G99" i="13"/>
  <c r="G98" i="13"/>
  <c r="G97" i="13"/>
  <c r="G96" i="13"/>
  <c r="G95" i="13"/>
  <c r="G94" i="13"/>
  <c r="G93" i="13"/>
  <c r="G92" i="13"/>
  <c r="G91" i="13"/>
  <c r="G90" i="13"/>
  <c r="G89" i="13"/>
  <c r="G88" i="13"/>
  <c r="G87" i="13"/>
  <c r="G86" i="13"/>
  <c r="G85" i="13"/>
  <c r="G77" i="12"/>
  <c r="G76" i="12"/>
  <c r="G75" i="12"/>
  <c r="G74" i="12"/>
  <c r="G73" i="12"/>
  <c r="G72" i="12"/>
  <c r="G71" i="12"/>
  <c r="G70" i="12"/>
  <c r="G69" i="12"/>
  <c r="G68" i="12"/>
  <c r="G67" i="12"/>
  <c r="G66" i="12"/>
  <c r="G65" i="12"/>
  <c r="G64" i="12"/>
  <c r="G63" i="12"/>
  <c r="G62" i="12"/>
  <c r="G61" i="12"/>
  <c r="G60" i="12"/>
  <c r="G59" i="12"/>
  <c r="G58" i="12"/>
  <c r="G63" i="11"/>
  <c r="G62" i="11"/>
  <c r="G61" i="11"/>
  <c r="G60" i="11"/>
  <c r="G59" i="11"/>
  <c r="G58" i="11"/>
  <c r="G57" i="11"/>
  <c r="G56" i="11"/>
  <c r="G55" i="11"/>
  <c r="G54" i="11"/>
  <c r="G53" i="11"/>
  <c r="G52" i="11"/>
  <c r="G51" i="11"/>
  <c r="G50" i="11"/>
  <c r="G49" i="11"/>
  <c r="G48" i="11"/>
  <c r="G47" i="11"/>
  <c r="G46" i="11"/>
  <c r="G45" i="11"/>
  <c r="G44" i="11"/>
  <c r="G80" i="10"/>
  <c r="G79" i="10"/>
  <c r="G78" i="10"/>
  <c r="G77" i="10"/>
  <c r="G76" i="10"/>
  <c r="G75" i="10"/>
  <c r="G74" i="10"/>
  <c r="G73" i="10"/>
  <c r="G72" i="10"/>
  <c r="G71" i="10"/>
  <c r="G70" i="10"/>
  <c r="G69" i="10"/>
  <c r="G68" i="10"/>
  <c r="G67" i="10"/>
  <c r="G66" i="10"/>
  <c r="G65" i="10"/>
  <c r="G64" i="10"/>
  <c r="G63" i="10"/>
  <c r="G62" i="10"/>
  <c r="G61" i="10"/>
  <c r="G80" i="9"/>
  <c r="G79" i="9"/>
  <c r="G78" i="9"/>
  <c r="G77" i="9"/>
  <c r="G76" i="9"/>
  <c r="G75" i="9"/>
  <c r="G74" i="9"/>
  <c r="G73" i="9"/>
  <c r="G72" i="9"/>
  <c r="G71" i="9"/>
  <c r="G70" i="9"/>
  <c r="G69" i="9"/>
  <c r="G68" i="9"/>
  <c r="G67" i="9"/>
  <c r="G66" i="9"/>
  <c r="G65" i="9"/>
  <c r="G64" i="9"/>
  <c r="G63" i="9"/>
  <c r="G62" i="9"/>
  <c r="G61" i="9"/>
  <c r="G40" i="16"/>
  <c r="G41" i="16"/>
  <c r="G42" i="16"/>
  <c r="G43" i="16"/>
  <c r="G44" i="16"/>
  <c r="G45" i="16"/>
  <c r="G46" i="16"/>
  <c r="G47" i="16"/>
  <c r="G48" i="16"/>
  <c r="G49" i="16"/>
  <c r="G50" i="16"/>
  <c r="G51" i="16"/>
  <c r="G52" i="16"/>
  <c r="G53" i="16"/>
  <c r="G54" i="16"/>
  <c r="G55" i="16"/>
  <c r="G56" i="16"/>
  <c r="G57" i="16"/>
  <c r="G58" i="16"/>
  <c r="G39" i="16"/>
  <c r="E58" i="16"/>
  <c r="E57" i="16"/>
  <c r="E56" i="16"/>
  <c r="E55" i="16"/>
  <c r="E53" i="16"/>
  <c r="E52" i="16"/>
  <c r="E51" i="16"/>
  <c r="E50" i="16"/>
  <c r="E49" i="16"/>
  <c r="E48" i="16"/>
  <c r="E47" i="16"/>
  <c r="E45" i="16"/>
  <c r="E44" i="16"/>
  <c r="E43" i="16"/>
  <c r="E42" i="16"/>
  <c r="E41" i="16"/>
  <c r="E40" i="16"/>
  <c r="E39" i="16"/>
  <c r="B55" i="16"/>
  <c r="E54" i="16"/>
  <c r="B47" i="16"/>
  <c r="E46" i="16"/>
  <c r="B39" i="16"/>
  <c r="E104" i="13"/>
  <c r="E103" i="13"/>
  <c r="E102" i="13"/>
  <c r="E101" i="13"/>
  <c r="E100" i="13"/>
  <c r="E99" i="13"/>
  <c r="B81" i="13"/>
  <c r="B79" i="13"/>
  <c r="B80" i="13"/>
  <c r="E98" i="13"/>
  <c r="E97" i="13"/>
  <c r="E96" i="13"/>
  <c r="E95" i="13"/>
  <c r="E94" i="13"/>
  <c r="E93" i="13"/>
  <c r="E88" i="13"/>
  <c r="E89" i="13"/>
  <c r="E91" i="13"/>
  <c r="E90" i="13"/>
  <c r="E87" i="13"/>
  <c r="E86" i="13"/>
  <c r="E85" i="13"/>
  <c r="B101" i="13"/>
  <c r="B93" i="13"/>
  <c r="E92" i="13"/>
  <c r="B85" i="13"/>
  <c r="E74" i="12"/>
  <c r="E75" i="12"/>
  <c r="E77" i="12"/>
  <c r="E76" i="12"/>
  <c r="E73" i="12"/>
  <c r="E72" i="12"/>
  <c r="E71" i="12"/>
  <c r="E70" i="12"/>
  <c r="E69" i="12"/>
  <c r="E68" i="12"/>
  <c r="E67" i="12"/>
  <c r="E66" i="12"/>
  <c r="E61" i="12"/>
  <c r="E62" i="12"/>
  <c r="E64" i="12"/>
  <c r="E63" i="12"/>
  <c r="E60" i="12"/>
  <c r="E59" i="12"/>
  <c r="E58" i="12"/>
  <c r="B74" i="12"/>
  <c r="B66" i="12"/>
  <c r="E65" i="12"/>
  <c r="B58" i="12"/>
  <c r="E63" i="11"/>
  <c r="E62" i="11"/>
  <c r="E61" i="11"/>
  <c r="E60" i="11"/>
  <c r="E57" i="11"/>
  <c r="E58" i="11"/>
  <c r="E56" i="11"/>
  <c r="E55" i="11"/>
  <c r="E54" i="11"/>
  <c r="E53" i="11"/>
  <c r="E52" i="11"/>
  <c r="E51" i="11"/>
  <c r="E50" i="11"/>
  <c r="E49" i="11"/>
  <c r="E48" i="11"/>
  <c r="E47" i="11"/>
  <c r="E46" i="11"/>
  <c r="E45" i="11"/>
  <c r="E44" i="11"/>
  <c r="B60" i="11"/>
  <c r="E59" i="11"/>
  <c r="B52" i="11"/>
  <c r="B44" i="11"/>
  <c r="E80" i="10"/>
  <c r="E79" i="10"/>
  <c r="E78" i="10"/>
  <c r="E77" i="10"/>
  <c r="E75" i="10"/>
  <c r="E74" i="10"/>
  <c r="E73" i="10"/>
  <c r="E72" i="10"/>
  <c r="E71" i="10"/>
  <c r="E70" i="10"/>
  <c r="E69" i="10"/>
  <c r="E68" i="10"/>
  <c r="E67" i="10"/>
  <c r="E66" i="10"/>
  <c r="E65" i="10"/>
  <c r="E64" i="10"/>
  <c r="E63" i="10"/>
  <c r="B77" i="10"/>
  <c r="E76" i="10"/>
  <c r="B69" i="10"/>
  <c r="E62" i="10"/>
  <c r="E61" i="10"/>
  <c r="B61" i="10"/>
  <c r="E80" i="9"/>
  <c r="E79" i="9"/>
  <c r="E78" i="9"/>
  <c r="E77" i="9"/>
  <c r="E75" i="9"/>
  <c r="E74" i="9"/>
  <c r="E73" i="9"/>
  <c r="E72" i="9"/>
  <c r="E71" i="9"/>
  <c r="E70" i="9"/>
  <c r="E69" i="9"/>
  <c r="E76" i="9"/>
  <c r="B61" i="9"/>
  <c r="B77" i="9"/>
  <c r="B69" i="9"/>
  <c r="E68" i="9"/>
  <c r="E67" i="9"/>
  <c r="E66" i="9"/>
  <c r="E65" i="9"/>
  <c r="E64" i="9"/>
  <c r="E63" i="9"/>
  <c r="E62" i="9"/>
  <c r="E61" i="9"/>
  <c r="P503" i="20"/>
  <c r="P502" i="20"/>
  <c r="P501" i="20"/>
  <c r="O503" i="20"/>
  <c r="O501" i="20"/>
  <c r="O502" i="20"/>
  <c r="N503" i="20"/>
  <c r="N502" i="20"/>
  <c r="N501" i="20"/>
  <c r="M503" i="20"/>
  <c r="M502" i="20"/>
  <c r="M501" i="20"/>
  <c r="L503" i="20"/>
  <c r="L502" i="20"/>
  <c r="L501" i="20"/>
  <c r="J503" i="20"/>
  <c r="J502" i="20"/>
  <c r="J501" i="20"/>
  <c r="I503" i="20"/>
  <c r="I502" i="20"/>
  <c r="I501" i="20"/>
  <c r="H503" i="20"/>
  <c r="H502" i="20"/>
  <c r="G503" i="20"/>
  <c r="G502" i="20"/>
  <c r="J507" i="20" l="1"/>
  <c r="H507" i="20"/>
  <c r="G507" i="20"/>
  <c r="N507" i="20"/>
  <c r="M507" i="20"/>
  <c r="I507" i="20"/>
  <c r="N513" i="20"/>
  <c r="H513" i="20"/>
  <c r="I513" i="20"/>
  <c r="J513" i="20"/>
  <c r="G513" i="20"/>
  <c r="M513" i="20"/>
  <c r="S12" i="21"/>
  <c r="S14" i="21"/>
  <c r="T5" i="21"/>
  <c r="T41" i="21"/>
  <c r="G70" i="21"/>
  <c r="S24" i="21"/>
  <c r="U46" i="21"/>
  <c r="T27" i="21"/>
  <c r="T53" i="21"/>
  <c r="T46" i="21"/>
  <c r="U23" i="21"/>
  <c r="T12" i="21"/>
  <c r="V34" i="21"/>
  <c r="E85" i="21" s="1"/>
  <c r="T2" i="21"/>
  <c r="U12" i="21"/>
  <c r="S20" i="21"/>
  <c r="T44" i="21"/>
  <c r="T34" i="21"/>
  <c r="S5" i="21"/>
  <c r="T48" i="21"/>
  <c r="V48" i="21"/>
  <c r="V56" i="21"/>
  <c r="V59" i="21"/>
  <c r="V61" i="21"/>
  <c r="T10" i="21"/>
  <c r="T37" i="21"/>
  <c r="U44" i="21"/>
  <c r="T59" i="21"/>
  <c r="T63" i="21"/>
  <c r="U3" i="21"/>
  <c r="T22" i="21"/>
  <c r="T30" i="21"/>
  <c r="U37" i="21"/>
  <c r="S53" i="21"/>
  <c r="S28" i="21"/>
  <c r="U39" i="21"/>
  <c r="U19" i="21"/>
  <c r="U30" i="21"/>
  <c r="V2" i="21"/>
  <c r="T43" i="21"/>
  <c r="S36" i="21"/>
  <c r="T54" i="21"/>
  <c r="U58" i="21"/>
  <c r="S52" i="21"/>
  <c r="V63" i="21"/>
  <c r="T50" i="21"/>
  <c r="T60" i="21"/>
  <c r="U10" i="21"/>
  <c r="T29" i="21"/>
  <c r="T51" i="21"/>
  <c r="T28" i="21"/>
  <c r="T42" i="21"/>
  <c r="S49" i="21"/>
  <c r="V60" i="21"/>
  <c r="V50" i="21"/>
  <c r="V47" i="21"/>
  <c r="V29" i="21"/>
  <c r="V17" i="21"/>
  <c r="V15" i="21"/>
  <c r="H77" i="21" s="1"/>
  <c r="T7" i="21"/>
  <c r="S44" i="21"/>
  <c r="T26" i="21"/>
  <c r="S30" i="21"/>
  <c r="U51" i="21"/>
  <c r="V13" i="21"/>
  <c r="V18" i="21"/>
  <c r="S17" i="21"/>
  <c r="S58" i="21"/>
  <c r="V49" i="21"/>
  <c r="V33" i="21"/>
  <c r="V64" i="21"/>
  <c r="V32" i="21"/>
  <c r="V16" i="21"/>
  <c r="V31" i="21"/>
  <c r="T4" i="21"/>
  <c r="T31" i="21"/>
  <c r="T35" i="21"/>
  <c r="T52" i="21"/>
  <c r="T55" i="21"/>
  <c r="S62" i="21"/>
  <c r="V62" i="21"/>
  <c r="V14" i="21"/>
  <c r="V45" i="21"/>
  <c r="V28" i="21"/>
  <c r="T11" i="21"/>
  <c r="T21" i="21"/>
  <c r="U35" i="21"/>
  <c r="U55" i="21"/>
  <c r="U21" i="21"/>
  <c r="T25" i="21"/>
  <c r="U28" i="21"/>
  <c r="U62" i="21"/>
  <c r="V43" i="21"/>
  <c r="V27" i="21"/>
  <c r="V11" i="21"/>
  <c r="T18" i="21"/>
  <c r="T8" i="21"/>
  <c r="T32" i="21"/>
  <c r="U42" i="21"/>
  <c r="V26" i="21"/>
  <c r="U7" i="21"/>
  <c r="T14" i="21"/>
  <c r="T38" i="21"/>
  <c r="T45" i="21"/>
  <c r="T15" i="21"/>
  <c r="S19" i="21"/>
  <c r="T36" i="21"/>
  <c r="T39" i="21"/>
  <c r="S46" i="21"/>
  <c r="T56" i="21"/>
  <c r="V57" i="21"/>
  <c r="V41" i="21"/>
  <c r="G88" i="21" s="1"/>
  <c r="V25" i="21"/>
  <c r="V9" i="21"/>
  <c r="H76" i="21" s="1"/>
  <c r="V40" i="21"/>
  <c r="V24" i="21"/>
  <c r="V8" i="21"/>
  <c r="V55" i="21"/>
  <c r="V54" i="21"/>
  <c r="V38" i="21"/>
  <c r="E86" i="21" s="1"/>
  <c r="G86" i="21" s="1"/>
  <c r="V22" i="21"/>
  <c r="V6" i="21"/>
  <c r="H75" i="21" s="1"/>
  <c r="T9" i="21"/>
  <c r="T16" i="21"/>
  <c r="U53" i="21"/>
  <c r="T57" i="21"/>
  <c r="U60" i="21"/>
  <c r="V5" i="21"/>
  <c r="E75" i="21" s="1"/>
  <c r="S60" i="21"/>
  <c r="T20" i="21"/>
  <c r="T23" i="21"/>
  <c r="T40" i="21"/>
  <c r="T64" i="21"/>
  <c r="V52" i="21"/>
  <c r="V36" i="21"/>
  <c r="V20" i="21"/>
  <c r="V4" i="21"/>
  <c r="S3" i="21"/>
  <c r="T6" i="21"/>
  <c r="T13" i="21"/>
  <c r="T47" i="21"/>
  <c r="T3" i="21"/>
  <c r="T17" i="21"/>
  <c r="T33" i="21"/>
  <c r="S40" i="21"/>
  <c r="T49" i="21"/>
  <c r="S56" i="21"/>
  <c r="T19" i="21"/>
  <c r="S42" i="21"/>
  <c r="S8" i="21"/>
  <c r="S15" i="21"/>
  <c r="T24" i="21"/>
  <c r="S31" i="21"/>
  <c r="S47" i="21"/>
  <c r="S63" i="21"/>
  <c r="S6" i="21"/>
  <c r="S22" i="21"/>
  <c r="S38" i="21"/>
  <c r="S54" i="21"/>
  <c r="S26" i="21"/>
  <c r="S13" i="21"/>
  <c r="S29" i="21"/>
  <c r="S45" i="21"/>
  <c r="S35" i="21"/>
  <c r="S51" i="21"/>
  <c r="S4" i="21"/>
  <c r="T61" i="21"/>
  <c r="T58" i="21"/>
  <c r="S11" i="21"/>
  <c r="S27" i="21"/>
  <c r="S43" i="21"/>
  <c r="S59" i="21"/>
  <c r="S2" i="21"/>
  <c r="S18" i="21"/>
  <c r="S34" i="21"/>
  <c r="S50" i="21"/>
  <c r="S10" i="21"/>
  <c r="S9" i="21"/>
  <c r="S25" i="21"/>
  <c r="S41" i="21"/>
  <c r="S57" i="21"/>
  <c r="S16" i="21"/>
  <c r="S32" i="21"/>
  <c r="S48" i="21"/>
  <c r="S64" i="21"/>
  <c r="S7" i="21"/>
  <c r="S23" i="21"/>
  <c r="S39" i="21"/>
  <c r="S55" i="21"/>
  <c r="S52" i="13"/>
  <c r="T52" i="13"/>
  <c r="U52" i="13"/>
  <c r="S53" i="13"/>
  <c r="T53" i="13"/>
  <c r="U53" i="13"/>
  <c r="S54" i="13"/>
  <c r="T54" i="13"/>
  <c r="U54" i="13"/>
  <c r="S55" i="13"/>
  <c r="T55" i="13"/>
  <c r="U55" i="13"/>
  <c r="S56" i="13"/>
  <c r="T56" i="13"/>
  <c r="U56" i="13"/>
  <c r="S57" i="13"/>
  <c r="T57" i="13"/>
  <c r="U57" i="13"/>
  <c r="S58" i="13"/>
  <c r="T58" i="13"/>
  <c r="U58" i="13"/>
  <c r="S59" i="13"/>
  <c r="T59" i="13"/>
  <c r="U59" i="13"/>
  <c r="S60" i="13"/>
  <c r="T60" i="13"/>
  <c r="U60" i="13"/>
  <c r="S61" i="13"/>
  <c r="T61" i="13"/>
  <c r="U61" i="13"/>
  <c r="S62" i="13"/>
  <c r="T62" i="13"/>
  <c r="U62" i="13"/>
  <c r="S63" i="13"/>
  <c r="T63" i="13"/>
  <c r="U63" i="13"/>
  <c r="S64" i="13"/>
  <c r="T64" i="13"/>
  <c r="U64" i="13"/>
  <c r="S65" i="13"/>
  <c r="T65" i="13"/>
  <c r="U65" i="13"/>
  <c r="S66" i="13"/>
  <c r="T66" i="13"/>
  <c r="U66" i="13"/>
  <c r="S67" i="13"/>
  <c r="T67" i="13"/>
  <c r="U67" i="13"/>
  <c r="S68" i="13"/>
  <c r="T68" i="13"/>
  <c r="U68" i="13"/>
  <c r="S69" i="13"/>
  <c r="T69" i="13"/>
  <c r="U69" i="13"/>
  <c r="U70" i="13"/>
  <c r="S71" i="13"/>
  <c r="T71" i="13"/>
  <c r="U71" i="13"/>
  <c r="S72" i="13"/>
  <c r="T72" i="13"/>
  <c r="U72" i="13"/>
  <c r="S73" i="13"/>
  <c r="T73" i="13"/>
  <c r="U73" i="13"/>
  <c r="S74" i="13"/>
  <c r="T74" i="13"/>
  <c r="U74" i="13"/>
  <c r="U75" i="13"/>
  <c r="U76" i="13"/>
  <c r="Q75" i="13"/>
  <c r="R75" i="13"/>
  <c r="Q76" i="13"/>
  <c r="R76" i="13"/>
  <c r="Q70" i="13"/>
  <c r="R70" i="13"/>
  <c r="Q3" i="13"/>
  <c r="R3" i="13"/>
  <c r="Q4" i="13"/>
  <c r="R4" i="13"/>
  <c r="Q5" i="13"/>
  <c r="R5" i="13"/>
  <c r="Q6" i="13"/>
  <c r="R6" i="13"/>
  <c r="Q7" i="13"/>
  <c r="R7" i="13"/>
  <c r="Q8" i="13"/>
  <c r="R8" i="13"/>
  <c r="Q9" i="13"/>
  <c r="R9" i="13"/>
  <c r="Q10" i="13"/>
  <c r="R10" i="13"/>
  <c r="Q11" i="13"/>
  <c r="R11" i="13"/>
  <c r="Q12" i="13"/>
  <c r="R12" i="13"/>
  <c r="Q13" i="13"/>
  <c r="R13" i="13"/>
  <c r="Q14" i="13"/>
  <c r="R14" i="13"/>
  <c r="Q15" i="13"/>
  <c r="R15" i="13"/>
  <c r="Q16" i="13"/>
  <c r="R16" i="13"/>
  <c r="Q17" i="13"/>
  <c r="R17" i="13"/>
  <c r="Q18" i="13"/>
  <c r="R18" i="13"/>
  <c r="Q19" i="13"/>
  <c r="R19" i="13"/>
  <c r="Q20" i="13"/>
  <c r="R20" i="13"/>
  <c r="Q21" i="13"/>
  <c r="R21" i="13"/>
  <c r="Q22" i="13"/>
  <c r="R22" i="13"/>
  <c r="Q23" i="13"/>
  <c r="R23" i="13"/>
  <c r="Q24" i="13"/>
  <c r="R24" i="13"/>
  <c r="Q25" i="13"/>
  <c r="R25" i="13"/>
  <c r="Q26" i="13"/>
  <c r="R26" i="13"/>
  <c r="Q27" i="13"/>
  <c r="R27" i="13"/>
  <c r="Q28" i="13"/>
  <c r="R28" i="13"/>
  <c r="Q29" i="13"/>
  <c r="R29" i="13"/>
  <c r="Q30" i="13"/>
  <c r="R30" i="13"/>
  <c r="Q31" i="13"/>
  <c r="R31" i="13"/>
  <c r="Q32" i="13"/>
  <c r="R32" i="13"/>
  <c r="Q33" i="13"/>
  <c r="R33" i="13"/>
  <c r="Q34" i="13"/>
  <c r="R34" i="13"/>
  <c r="Q35" i="13"/>
  <c r="R35" i="13"/>
  <c r="Q36" i="13"/>
  <c r="R36" i="13"/>
  <c r="Q37" i="13"/>
  <c r="R37" i="13"/>
  <c r="Q38" i="13"/>
  <c r="R38" i="13"/>
  <c r="Q39" i="13"/>
  <c r="R39" i="13"/>
  <c r="Q40" i="13"/>
  <c r="R40" i="13"/>
  <c r="Q41" i="13"/>
  <c r="R41" i="13"/>
  <c r="Q42" i="13"/>
  <c r="R42" i="13"/>
  <c r="Q43" i="13"/>
  <c r="R43" i="13"/>
  <c r="R2" i="13"/>
  <c r="Q2" i="13"/>
  <c r="Q71" i="13"/>
  <c r="R71" i="13"/>
  <c r="Q72" i="13"/>
  <c r="R72" i="13"/>
  <c r="Q73" i="13"/>
  <c r="R73" i="13"/>
  <c r="Q74" i="13"/>
  <c r="R74" i="13"/>
  <c r="Q45" i="13"/>
  <c r="R45" i="13"/>
  <c r="Q46" i="13"/>
  <c r="R46" i="13"/>
  <c r="Q47" i="13"/>
  <c r="R47" i="13"/>
  <c r="Q48" i="13"/>
  <c r="R48" i="13"/>
  <c r="Q49" i="13"/>
  <c r="R49" i="13"/>
  <c r="Q50" i="13"/>
  <c r="R50" i="13"/>
  <c r="Q51" i="13"/>
  <c r="R51" i="13"/>
  <c r="Q52" i="13"/>
  <c r="R52" i="13"/>
  <c r="Q53" i="13"/>
  <c r="R53" i="13"/>
  <c r="Q54" i="13"/>
  <c r="R54" i="13"/>
  <c r="Q55" i="13"/>
  <c r="R55" i="13"/>
  <c r="Q56" i="13"/>
  <c r="R56" i="13"/>
  <c r="Q57" i="13"/>
  <c r="R57" i="13"/>
  <c r="Q58" i="13"/>
  <c r="R58" i="13"/>
  <c r="Q59" i="13"/>
  <c r="R59" i="13"/>
  <c r="Q60" i="13"/>
  <c r="R60" i="13"/>
  <c r="Q61" i="13"/>
  <c r="R61" i="13"/>
  <c r="Q62" i="13"/>
  <c r="R62" i="13"/>
  <c r="Q63" i="13"/>
  <c r="R63" i="13"/>
  <c r="Q64" i="13"/>
  <c r="R64" i="13"/>
  <c r="Q65" i="13"/>
  <c r="R65" i="13"/>
  <c r="Q66" i="13"/>
  <c r="R66" i="13"/>
  <c r="Q67" i="13"/>
  <c r="R67" i="13"/>
  <c r="Q68" i="13"/>
  <c r="R68" i="13"/>
  <c r="Q69" i="13"/>
  <c r="R69" i="13"/>
  <c r="R44" i="13"/>
  <c r="Q44" i="13"/>
  <c r="E81" i="13"/>
  <c r="E80" i="13"/>
  <c r="E79" i="13"/>
  <c r="Q15" i="12"/>
  <c r="R15" i="12"/>
  <c r="Q14" i="12"/>
  <c r="R14" i="12"/>
  <c r="R12" i="12"/>
  <c r="Q12" i="12"/>
  <c r="Q16" i="12"/>
  <c r="R16" i="12"/>
  <c r="Q17" i="12"/>
  <c r="R17" i="12"/>
  <c r="Q18" i="12"/>
  <c r="R18" i="12"/>
  <c r="Q19" i="12"/>
  <c r="R19" i="12"/>
  <c r="Q20" i="12"/>
  <c r="R20" i="12"/>
  <c r="Q21" i="12"/>
  <c r="R21" i="12"/>
  <c r="Q22" i="12"/>
  <c r="R22" i="12"/>
  <c r="S22" i="12" s="1"/>
  <c r="Q23" i="12"/>
  <c r="R23" i="12"/>
  <c r="Q24" i="12"/>
  <c r="R24" i="12"/>
  <c r="Q25" i="12"/>
  <c r="R25" i="12"/>
  <c r="Q26" i="12"/>
  <c r="R26" i="12"/>
  <c r="Q27" i="12"/>
  <c r="R27" i="12"/>
  <c r="S27" i="12" s="1"/>
  <c r="Q28" i="12"/>
  <c r="S28" i="12" s="1"/>
  <c r="R28" i="12"/>
  <c r="Q29" i="12"/>
  <c r="R29" i="12"/>
  <c r="Q30" i="12"/>
  <c r="R30" i="12"/>
  <c r="Q31" i="12"/>
  <c r="R31" i="12"/>
  <c r="Q32" i="12"/>
  <c r="R32" i="12"/>
  <c r="Q33" i="12"/>
  <c r="R33" i="12"/>
  <c r="Q34" i="12"/>
  <c r="R34" i="12"/>
  <c r="Q35" i="12"/>
  <c r="R35" i="12"/>
  <c r="S35" i="12" s="1"/>
  <c r="Q36" i="12"/>
  <c r="R36" i="12"/>
  <c r="Q37" i="12"/>
  <c r="R37" i="12"/>
  <c r="Q38" i="12"/>
  <c r="R38" i="12"/>
  <c r="Q39" i="12"/>
  <c r="R39" i="12"/>
  <c r="Q40" i="12"/>
  <c r="R40" i="12"/>
  <c r="Q41" i="12"/>
  <c r="R41" i="12"/>
  <c r="Q42" i="12"/>
  <c r="R42" i="12"/>
  <c r="Q43" i="12"/>
  <c r="R43" i="12"/>
  <c r="Q44" i="12"/>
  <c r="R44" i="12"/>
  <c r="Q45" i="12"/>
  <c r="R45" i="12"/>
  <c r="Q46" i="12"/>
  <c r="R46" i="12"/>
  <c r="Q47" i="12"/>
  <c r="R47" i="12"/>
  <c r="Q48" i="12"/>
  <c r="R48" i="12"/>
  <c r="Q49" i="12"/>
  <c r="R49" i="12"/>
  <c r="Q13" i="12"/>
  <c r="R13" i="12"/>
  <c r="Q3" i="12"/>
  <c r="R3" i="12"/>
  <c r="Q4" i="12"/>
  <c r="R4" i="12"/>
  <c r="Q5" i="12"/>
  <c r="R5" i="12"/>
  <c r="Q6" i="12"/>
  <c r="R6" i="12"/>
  <c r="Q7" i="12"/>
  <c r="R7" i="12"/>
  <c r="Q8" i="12"/>
  <c r="R8" i="12"/>
  <c r="Q9" i="12"/>
  <c r="R9" i="12"/>
  <c r="Q10" i="12"/>
  <c r="R10" i="12"/>
  <c r="Q11" i="12"/>
  <c r="R11" i="12"/>
  <c r="R2" i="12"/>
  <c r="Q2" i="12"/>
  <c r="R180" i="14"/>
  <c r="R178" i="14"/>
  <c r="R176" i="14"/>
  <c r="R175" i="14"/>
  <c r="R173" i="14"/>
  <c r="R172" i="14"/>
  <c r="R170" i="14"/>
  <c r="R169" i="14"/>
  <c r="R167" i="14"/>
  <c r="S167" i="14" s="1"/>
  <c r="R166" i="14"/>
  <c r="S166" i="14" s="1"/>
  <c r="R164" i="14"/>
  <c r="S164" i="14" s="1"/>
  <c r="R163" i="14"/>
  <c r="R161" i="14"/>
  <c r="R159" i="14"/>
  <c r="R157" i="14"/>
  <c r="R136" i="14"/>
  <c r="R135" i="14"/>
  <c r="R117" i="14"/>
  <c r="R116" i="14"/>
  <c r="R105" i="14"/>
  <c r="R104" i="14"/>
  <c r="R67" i="14"/>
  <c r="R58" i="14"/>
  <c r="R48" i="14"/>
  <c r="R45" i="14"/>
  <c r="Q180" i="14"/>
  <c r="S180" i="14" s="1"/>
  <c r="Q178" i="14"/>
  <c r="S178" i="14" s="1"/>
  <c r="Q176" i="14"/>
  <c r="S176" i="14" s="1"/>
  <c r="Q175" i="14"/>
  <c r="Q173" i="14"/>
  <c r="Q172" i="14"/>
  <c r="Q170" i="14"/>
  <c r="Q169" i="14"/>
  <c r="Q167" i="14"/>
  <c r="Q166" i="14"/>
  <c r="Q164" i="14"/>
  <c r="Q163" i="14"/>
  <c r="Q161" i="14"/>
  <c r="Q159" i="14"/>
  <c r="Q157" i="14"/>
  <c r="Q136" i="14"/>
  <c r="Q135" i="14"/>
  <c r="Q117" i="14"/>
  <c r="S117" i="14" s="1"/>
  <c r="Q116" i="14"/>
  <c r="S116" i="14" s="1"/>
  <c r="Q105" i="14"/>
  <c r="Q104" i="14"/>
  <c r="Q67" i="14"/>
  <c r="Q58" i="14"/>
  <c r="Q48" i="14"/>
  <c r="Q45" i="14"/>
  <c r="Q42" i="14"/>
  <c r="R153" i="14"/>
  <c r="Q153" i="14"/>
  <c r="R152" i="14"/>
  <c r="Q152" i="14"/>
  <c r="S152" i="14" s="1"/>
  <c r="R151" i="14"/>
  <c r="Q151" i="14"/>
  <c r="R150" i="14"/>
  <c r="Q150" i="14"/>
  <c r="R149" i="14"/>
  <c r="Q149" i="14"/>
  <c r="R148" i="14"/>
  <c r="Q148" i="14"/>
  <c r="R147" i="14"/>
  <c r="Q147" i="14"/>
  <c r="R146" i="14"/>
  <c r="Q146" i="14"/>
  <c r="R144" i="14"/>
  <c r="Q144" i="14"/>
  <c r="R143" i="14"/>
  <c r="Q143" i="14"/>
  <c r="R142" i="14"/>
  <c r="Q142" i="14"/>
  <c r="S142" i="14" s="1"/>
  <c r="R141" i="14"/>
  <c r="Q141" i="14"/>
  <c r="R140" i="14"/>
  <c r="Q140" i="14"/>
  <c r="R138" i="14"/>
  <c r="Q138" i="14"/>
  <c r="R137" i="14"/>
  <c r="Q137" i="14"/>
  <c r="R133" i="14"/>
  <c r="Q133" i="14"/>
  <c r="R132" i="14"/>
  <c r="Q132" i="14"/>
  <c r="R131" i="14"/>
  <c r="Q131" i="14"/>
  <c r="S131" i="14" s="1"/>
  <c r="R130" i="14"/>
  <c r="Q130" i="14"/>
  <c r="R127" i="14"/>
  <c r="Q127" i="14"/>
  <c r="S127" i="14" s="1"/>
  <c r="R126" i="14"/>
  <c r="Q126" i="14"/>
  <c r="R124" i="14"/>
  <c r="Q124" i="14"/>
  <c r="R123" i="14"/>
  <c r="Q123" i="14"/>
  <c r="R122" i="14"/>
  <c r="Q122" i="14"/>
  <c r="R121" i="14"/>
  <c r="Q121" i="14"/>
  <c r="R119" i="14"/>
  <c r="Q119" i="14"/>
  <c r="S119" i="14" s="1"/>
  <c r="R118" i="14"/>
  <c r="Q118" i="14"/>
  <c r="R115" i="14"/>
  <c r="Q115" i="14"/>
  <c r="R114" i="14"/>
  <c r="Q114" i="14"/>
  <c r="R113" i="14"/>
  <c r="Q113" i="14"/>
  <c r="R112" i="14"/>
  <c r="Q112" i="14"/>
  <c r="R111" i="14"/>
  <c r="Q111" i="14"/>
  <c r="R109" i="14"/>
  <c r="Q109" i="14"/>
  <c r="R108" i="14"/>
  <c r="Q108" i="14"/>
  <c r="S108" i="14" s="1"/>
  <c r="R107" i="14"/>
  <c r="Q107" i="14"/>
  <c r="R106" i="14"/>
  <c r="Q106" i="14"/>
  <c r="R102" i="14"/>
  <c r="Q102" i="14"/>
  <c r="R101" i="14"/>
  <c r="Q101" i="14"/>
  <c r="R100" i="14"/>
  <c r="Q100" i="14"/>
  <c r="R99" i="14"/>
  <c r="Q99" i="14"/>
  <c r="R98" i="14"/>
  <c r="Q98" i="14"/>
  <c r="R97" i="14"/>
  <c r="Q97" i="14"/>
  <c r="R96" i="14"/>
  <c r="Q96" i="14"/>
  <c r="R95" i="14"/>
  <c r="Q95" i="14"/>
  <c r="R89" i="14"/>
  <c r="Q89" i="14"/>
  <c r="R88" i="14"/>
  <c r="Q88" i="14"/>
  <c r="R87" i="14"/>
  <c r="Q87" i="14"/>
  <c r="R86" i="14"/>
  <c r="Q86" i="14"/>
  <c r="R85" i="14"/>
  <c r="Q85" i="14"/>
  <c r="R84" i="14"/>
  <c r="Q84" i="14"/>
  <c r="R83" i="14"/>
  <c r="Q83" i="14"/>
  <c r="R82" i="14"/>
  <c r="Q82" i="14"/>
  <c r="R81" i="14"/>
  <c r="Q81" i="14"/>
  <c r="R80" i="14"/>
  <c r="Q80" i="14"/>
  <c r="R79" i="14"/>
  <c r="Q79" i="14"/>
  <c r="R78" i="14"/>
  <c r="Q78" i="14"/>
  <c r="R77" i="14"/>
  <c r="Q77" i="14"/>
  <c r="R76" i="14"/>
  <c r="Q76" i="14"/>
  <c r="R75" i="14"/>
  <c r="Q75" i="14"/>
  <c r="R74" i="14"/>
  <c r="Q74" i="14"/>
  <c r="R73" i="14"/>
  <c r="Q73" i="14"/>
  <c r="R72" i="14"/>
  <c r="Q72" i="14"/>
  <c r="R71" i="14"/>
  <c r="Q71" i="14"/>
  <c r="R70" i="14"/>
  <c r="Q70" i="14"/>
  <c r="R69" i="14"/>
  <c r="Q69" i="14"/>
  <c r="R68" i="14"/>
  <c r="Q68" i="14"/>
  <c r="S67" i="14"/>
  <c r="R66" i="14"/>
  <c r="Q66" i="14"/>
  <c r="R65" i="14"/>
  <c r="Q65" i="14"/>
  <c r="R64" i="14"/>
  <c r="Q64" i="14"/>
  <c r="R63" i="14"/>
  <c r="Q63" i="14"/>
  <c r="R62" i="14"/>
  <c r="Q62" i="14"/>
  <c r="R61" i="14"/>
  <c r="Q61" i="14"/>
  <c r="R60" i="14"/>
  <c r="Q60" i="14"/>
  <c r="R59" i="14"/>
  <c r="Q59" i="14"/>
  <c r="R57" i="14"/>
  <c r="Q57" i="14"/>
  <c r="R56" i="14"/>
  <c r="Q56" i="14"/>
  <c r="R55" i="14"/>
  <c r="Q55" i="14"/>
  <c r="R54" i="14"/>
  <c r="Q54" i="14"/>
  <c r="R53" i="14"/>
  <c r="Q53" i="14"/>
  <c r="R52" i="14"/>
  <c r="Q52" i="14"/>
  <c r="R51" i="14"/>
  <c r="Q51" i="14"/>
  <c r="R50" i="14"/>
  <c r="Q50" i="14"/>
  <c r="R49" i="14"/>
  <c r="Q49" i="14"/>
  <c r="R47" i="14"/>
  <c r="Q47" i="14"/>
  <c r="R46" i="14"/>
  <c r="Q46" i="14"/>
  <c r="R44" i="14"/>
  <c r="Q44" i="14"/>
  <c r="R43" i="14"/>
  <c r="Q43" i="14"/>
  <c r="R42" i="14"/>
  <c r="S42" i="14" s="1"/>
  <c r="R41" i="14"/>
  <c r="Q41" i="14"/>
  <c r="R40" i="14"/>
  <c r="Q40" i="14"/>
  <c r="R39" i="14"/>
  <c r="Q39" i="14"/>
  <c r="R38" i="14"/>
  <c r="Q38" i="14"/>
  <c r="R37" i="14"/>
  <c r="Q37" i="14"/>
  <c r="R36" i="14"/>
  <c r="Q36" i="14"/>
  <c r="R35" i="14"/>
  <c r="Q35" i="14"/>
  <c r="R34" i="14"/>
  <c r="Q34" i="14"/>
  <c r="R33" i="14"/>
  <c r="Q33" i="14"/>
  <c r="R32" i="14"/>
  <c r="Q32" i="14"/>
  <c r="S32" i="14" s="1"/>
  <c r="R31" i="14"/>
  <c r="Q31" i="14"/>
  <c r="R30" i="14"/>
  <c r="Q30" i="14"/>
  <c r="R29" i="14"/>
  <c r="Q29" i="14"/>
  <c r="R28" i="14"/>
  <c r="Q28" i="14"/>
  <c r="R27" i="14"/>
  <c r="Q27" i="14"/>
  <c r="R26" i="14"/>
  <c r="Q26" i="14"/>
  <c r="R25" i="14"/>
  <c r="Q25" i="14"/>
  <c r="R24" i="14"/>
  <c r="Q24" i="14"/>
  <c r="S24" i="14" s="1"/>
  <c r="R23" i="14"/>
  <c r="Q23" i="14"/>
  <c r="R22" i="14"/>
  <c r="Q22" i="14"/>
  <c r="R21" i="14"/>
  <c r="Q21" i="14"/>
  <c r="R20" i="14"/>
  <c r="Q20" i="14"/>
  <c r="R19" i="14"/>
  <c r="Q19" i="14"/>
  <c r="R18" i="14"/>
  <c r="Q18" i="14"/>
  <c r="R17" i="14"/>
  <c r="Q17" i="14"/>
  <c r="R16" i="14"/>
  <c r="Q16" i="14"/>
  <c r="S16" i="14" s="1"/>
  <c r="R15" i="14"/>
  <c r="Q15" i="14"/>
  <c r="R14" i="14"/>
  <c r="Q14" i="14"/>
  <c r="R13" i="14"/>
  <c r="Q13" i="14"/>
  <c r="R12" i="14"/>
  <c r="Q12" i="14"/>
  <c r="R11" i="14"/>
  <c r="Q11" i="14"/>
  <c r="R10" i="14"/>
  <c r="Q10" i="14"/>
  <c r="R9" i="14"/>
  <c r="Q9" i="14"/>
  <c r="R8" i="14"/>
  <c r="Q8" i="14"/>
  <c r="S8" i="14" s="1"/>
  <c r="R7" i="14"/>
  <c r="Q7" i="14"/>
  <c r="R6" i="14"/>
  <c r="Q6" i="14"/>
  <c r="R5" i="14"/>
  <c r="Q5" i="14"/>
  <c r="R4" i="14"/>
  <c r="Q4" i="14"/>
  <c r="R3" i="14"/>
  <c r="Q3" i="14"/>
  <c r="R2" i="14"/>
  <c r="Q2" i="14"/>
  <c r="R188" i="14"/>
  <c r="Q188" i="14"/>
  <c r="R187" i="14"/>
  <c r="Q187" i="14"/>
  <c r="S187" i="14" s="1"/>
  <c r="R186" i="14"/>
  <c r="Q186" i="14"/>
  <c r="R185" i="14"/>
  <c r="Q185" i="14"/>
  <c r="R184" i="14"/>
  <c r="Q184" i="14"/>
  <c r="R183" i="14"/>
  <c r="Q183" i="14"/>
  <c r="R182" i="14"/>
  <c r="Q182" i="14"/>
  <c r="R181" i="14"/>
  <c r="Q181" i="14"/>
  <c r="R179" i="14"/>
  <c r="Q179" i="14"/>
  <c r="R177" i="14"/>
  <c r="Q177" i="14"/>
  <c r="R174" i="14"/>
  <c r="Q174" i="14"/>
  <c r="R171" i="14"/>
  <c r="Q171" i="14"/>
  <c r="R168" i="14"/>
  <c r="Q168" i="14"/>
  <c r="R165" i="14"/>
  <c r="Q165" i="14"/>
  <c r="R162" i="14"/>
  <c r="Q162" i="14"/>
  <c r="R160" i="14"/>
  <c r="Q160" i="14"/>
  <c r="R158" i="14"/>
  <c r="Q158" i="14"/>
  <c r="R156" i="14"/>
  <c r="Q156" i="14"/>
  <c r="R155" i="14"/>
  <c r="Q155" i="14"/>
  <c r="R154" i="14"/>
  <c r="Q154" i="14"/>
  <c r="R145" i="14"/>
  <c r="Q145" i="14"/>
  <c r="R139" i="14"/>
  <c r="Q139" i="14"/>
  <c r="R134" i="14"/>
  <c r="Q134" i="14"/>
  <c r="S134" i="14" s="1"/>
  <c r="R129" i="14"/>
  <c r="Q129" i="14"/>
  <c r="R128" i="14"/>
  <c r="Q128" i="14"/>
  <c r="R125" i="14"/>
  <c r="Q125" i="14"/>
  <c r="S125" i="14" s="1"/>
  <c r="R120" i="14"/>
  <c r="Q120" i="14"/>
  <c r="R110" i="14"/>
  <c r="Q110" i="14"/>
  <c r="R103" i="14"/>
  <c r="Q103" i="14"/>
  <c r="R94" i="14"/>
  <c r="Q94" i="14"/>
  <c r="R93" i="14"/>
  <c r="Q93" i="14"/>
  <c r="R92" i="14"/>
  <c r="Q92" i="14"/>
  <c r="R91" i="14"/>
  <c r="Q91" i="14"/>
  <c r="R90" i="14"/>
  <c r="Q90" i="14"/>
  <c r="S90" i="14" s="1"/>
  <c r="S24" i="13"/>
  <c r="S39" i="13"/>
  <c r="S40" i="13"/>
  <c r="S2" i="13"/>
  <c r="T5" i="13"/>
  <c r="T9" i="13"/>
  <c r="T10" i="13"/>
  <c r="T13" i="13"/>
  <c r="T14" i="13"/>
  <c r="T15" i="13"/>
  <c r="T21" i="13"/>
  <c r="T25" i="13"/>
  <c r="T26" i="13"/>
  <c r="T29" i="13"/>
  <c r="T30" i="13"/>
  <c r="T31" i="13"/>
  <c r="T37" i="13"/>
  <c r="T41" i="13"/>
  <c r="T42" i="13"/>
  <c r="S43" i="13"/>
  <c r="Q52" i="15"/>
  <c r="R52" i="15"/>
  <c r="S52" i="15" s="1"/>
  <c r="Q53" i="15"/>
  <c r="R53" i="15"/>
  <c r="Q54" i="15"/>
  <c r="R54" i="15"/>
  <c r="Q55" i="15"/>
  <c r="R55" i="15"/>
  <c r="Q56" i="15"/>
  <c r="R56" i="15"/>
  <c r="Q57" i="15"/>
  <c r="R57" i="15"/>
  <c r="S57" i="15"/>
  <c r="Q58" i="15"/>
  <c r="R58" i="15"/>
  <c r="Q59" i="15"/>
  <c r="R59" i="15"/>
  <c r="Q60" i="15"/>
  <c r="S60" i="15" s="1"/>
  <c r="R60" i="15"/>
  <c r="Q61" i="15"/>
  <c r="R61" i="15"/>
  <c r="S61" i="15"/>
  <c r="Q62" i="15"/>
  <c r="R62" i="15"/>
  <c r="S62" i="15" s="1"/>
  <c r="Q63" i="15"/>
  <c r="R63" i="15"/>
  <c r="S63" i="15"/>
  <c r="Q64" i="15"/>
  <c r="R64" i="15"/>
  <c r="Q65" i="15"/>
  <c r="R65" i="15"/>
  <c r="Q66" i="15"/>
  <c r="R66" i="15"/>
  <c r="Q67" i="15"/>
  <c r="R67" i="15"/>
  <c r="Q68" i="15"/>
  <c r="R68" i="15"/>
  <c r="S68" i="15"/>
  <c r="Q69" i="15"/>
  <c r="R69" i="15"/>
  <c r="Q70" i="15"/>
  <c r="R70" i="15"/>
  <c r="S70" i="15"/>
  <c r="Q71" i="15"/>
  <c r="R71" i="15"/>
  <c r="Q72" i="15"/>
  <c r="R72" i="15"/>
  <c r="S72" i="15" s="1"/>
  <c r="Q73" i="15"/>
  <c r="R73" i="15"/>
  <c r="Q74" i="15"/>
  <c r="R74" i="15"/>
  <c r="Q75" i="15"/>
  <c r="R75" i="15"/>
  <c r="S75" i="15"/>
  <c r="Q76" i="15"/>
  <c r="R76" i="15"/>
  <c r="Q77" i="15"/>
  <c r="R77" i="15"/>
  <c r="Q78" i="15"/>
  <c r="R78" i="15"/>
  <c r="S78" i="15"/>
  <c r="Q79" i="15"/>
  <c r="R79" i="15"/>
  <c r="S79" i="15"/>
  <c r="Q80" i="15"/>
  <c r="R80" i="15"/>
  <c r="Q81" i="15"/>
  <c r="R81" i="15"/>
  <c r="S81" i="15" s="1"/>
  <c r="Q82" i="15"/>
  <c r="R82" i="15"/>
  <c r="S82" i="15" s="1"/>
  <c r="Q83" i="15"/>
  <c r="R83" i="15"/>
  <c r="Q84" i="15"/>
  <c r="R84" i="15"/>
  <c r="S84" i="15"/>
  <c r="Q85" i="15"/>
  <c r="R85" i="15"/>
  <c r="Q86" i="15"/>
  <c r="R86" i="15"/>
  <c r="Q87" i="15"/>
  <c r="R87" i="15"/>
  <c r="Q88" i="15"/>
  <c r="R88" i="15"/>
  <c r="Q89" i="15"/>
  <c r="R89" i="15"/>
  <c r="S89" i="15"/>
  <c r="Q90" i="15"/>
  <c r="R90" i="15"/>
  <c r="Q91" i="15"/>
  <c r="R91" i="15"/>
  <c r="S91" i="15" s="1"/>
  <c r="Q92" i="15"/>
  <c r="R92" i="15"/>
  <c r="S92" i="15"/>
  <c r="Q93" i="15"/>
  <c r="R93" i="15"/>
  <c r="Q94" i="15"/>
  <c r="R94" i="15"/>
  <c r="Q95" i="15"/>
  <c r="R95" i="15"/>
  <c r="Q96" i="15"/>
  <c r="S96" i="15" s="1"/>
  <c r="R96" i="15"/>
  <c r="Q97" i="15"/>
  <c r="R97" i="15"/>
  <c r="S97" i="15" s="1"/>
  <c r="Q98" i="15"/>
  <c r="R98" i="15"/>
  <c r="S98" i="15"/>
  <c r="Q99" i="15"/>
  <c r="R99" i="15"/>
  <c r="S99" i="15" s="1"/>
  <c r="Q100" i="15"/>
  <c r="R100" i="15"/>
  <c r="Q101" i="15"/>
  <c r="R101" i="15"/>
  <c r="Q102" i="15"/>
  <c r="S102" i="15" s="1"/>
  <c r="R102" i="15"/>
  <c r="Q103" i="15"/>
  <c r="R103" i="15"/>
  <c r="Q104" i="15"/>
  <c r="R104" i="15"/>
  <c r="S104" i="15" s="1"/>
  <c r="Q105" i="15"/>
  <c r="R105" i="15"/>
  <c r="Q106" i="15"/>
  <c r="R106" i="15"/>
  <c r="Q107" i="15"/>
  <c r="R107" i="15"/>
  <c r="Q108" i="15"/>
  <c r="R108" i="15"/>
  <c r="S108" i="15"/>
  <c r="Q109" i="15"/>
  <c r="R109" i="15"/>
  <c r="Q110" i="15"/>
  <c r="R110" i="15"/>
  <c r="S110" i="15"/>
  <c r="Q111" i="15"/>
  <c r="R111" i="15"/>
  <c r="S111" i="15"/>
  <c r="Q112" i="15"/>
  <c r="R112" i="15"/>
  <c r="Q3" i="15"/>
  <c r="R3" i="15"/>
  <c r="Q4" i="15"/>
  <c r="R4" i="15"/>
  <c r="S4" i="15" s="1"/>
  <c r="Q5" i="15"/>
  <c r="R5" i="15"/>
  <c r="S5" i="15" s="1"/>
  <c r="Q6" i="15"/>
  <c r="R6" i="15"/>
  <c r="Q7" i="15"/>
  <c r="R7" i="15"/>
  <c r="Q8" i="15"/>
  <c r="R8" i="15"/>
  <c r="Q9" i="15"/>
  <c r="R9" i="15"/>
  <c r="Q10" i="15"/>
  <c r="R10" i="15"/>
  <c r="Q11" i="15"/>
  <c r="R11" i="15"/>
  <c r="S11" i="15" s="1"/>
  <c r="Q12" i="15"/>
  <c r="R12" i="15"/>
  <c r="Q13" i="15"/>
  <c r="R13" i="15"/>
  <c r="Q14" i="15"/>
  <c r="R14" i="15"/>
  <c r="Q15" i="15"/>
  <c r="R15" i="15"/>
  <c r="Q16" i="15"/>
  <c r="R16" i="15"/>
  <c r="Q17" i="15"/>
  <c r="R17" i="15"/>
  <c r="Q18" i="15"/>
  <c r="R18" i="15"/>
  <c r="Q19" i="15"/>
  <c r="R19" i="15"/>
  <c r="Q20" i="15"/>
  <c r="R20" i="15"/>
  <c r="Q21" i="15"/>
  <c r="R21" i="15"/>
  <c r="Q22" i="15"/>
  <c r="R22" i="15"/>
  <c r="Q23" i="15"/>
  <c r="R23" i="15"/>
  <c r="Q24" i="15"/>
  <c r="R24" i="15"/>
  <c r="Q25" i="15"/>
  <c r="R25" i="15"/>
  <c r="Q26" i="15"/>
  <c r="R26" i="15"/>
  <c r="Q27" i="15"/>
  <c r="R27" i="15"/>
  <c r="Q28" i="15"/>
  <c r="R28" i="15"/>
  <c r="Q29" i="15"/>
  <c r="R29" i="15"/>
  <c r="Q30" i="15"/>
  <c r="R30" i="15"/>
  <c r="Q31" i="15"/>
  <c r="R31" i="15"/>
  <c r="Q32" i="15"/>
  <c r="R32" i="15"/>
  <c r="Q33" i="15"/>
  <c r="R33" i="15"/>
  <c r="Q34" i="15"/>
  <c r="R34" i="15"/>
  <c r="Q35" i="15"/>
  <c r="R35" i="15"/>
  <c r="Q36" i="15"/>
  <c r="R36" i="15"/>
  <c r="Q37" i="15"/>
  <c r="S37" i="15" s="1"/>
  <c r="R37" i="15"/>
  <c r="Q38" i="15"/>
  <c r="R38" i="15"/>
  <c r="Q39" i="15"/>
  <c r="R39" i="15"/>
  <c r="Q40" i="15"/>
  <c r="R40" i="15"/>
  <c r="Q41" i="15"/>
  <c r="R41" i="15"/>
  <c r="Q42" i="15"/>
  <c r="R42" i="15"/>
  <c r="Q43" i="15"/>
  <c r="R43" i="15"/>
  <c r="Q44" i="15"/>
  <c r="R44" i="15"/>
  <c r="S44" i="15" s="1"/>
  <c r="Q45" i="15"/>
  <c r="R45" i="15"/>
  <c r="S45" i="15" s="1"/>
  <c r="Q46" i="15"/>
  <c r="R46" i="15"/>
  <c r="Q47" i="15"/>
  <c r="R47" i="15"/>
  <c r="Q48" i="15"/>
  <c r="R48" i="15"/>
  <c r="S48" i="15" s="1"/>
  <c r="Q49" i="15"/>
  <c r="R49" i="15"/>
  <c r="Q50" i="15"/>
  <c r="R50" i="15"/>
  <c r="Q51" i="15"/>
  <c r="R51" i="15"/>
  <c r="R2" i="15"/>
  <c r="S42" i="12"/>
  <c r="S43" i="12"/>
  <c r="S44" i="12"/>
  <c r="S3" i="12"/>
  <c r="S9" i="12"/>
  <c r="S10" i="12"/>
  <c r="Q2" i="15"/>
  <c r="G79" i="13"/>
  <c r="C79" i="13"/>
  <c r="D57" i="10"/>
  <c r="H57" i="10"/>
  <c r="G57" i="10"/>
  <c r="G56" i="10"/>
  <c r="H56" i="10"/>
  <c r="H55" i="10"/>
  <c r="G55" i="10"/>
  <c r="H39" i="11"/>
  <c r="G39" i="11"/>
  <c r="G38" i="11"/>
  <c r="H38" i="11"/>
  <c r="F39" i="11"/>
  <c r="F38" i="11"/>
  <c r="E38" i="11"/>
  <c r="E39" i="11"/>
  <c r="D39" i="11"/>
  <c r="D38" i="11"/>
  <c r="C38" i="11"/>
  <c r="C39" i="11"/>
  <c r="B39" i="11"/>
  <c r="B38" i="11"/>
  <c r="R33" i="11"/>
  <c r="R23" i="11"/>
  <c r="R22" i="11"/>
  <c r="R20" i="11"/>
  <c r="R19" i="11"/>
  <c r="R18" i="11"/>
  <c r="R17" i="11"/>
  <c r="R16" i="11"/>
  <c r="R15" i="11"/>
  <c r="R14" i="11"/>
  <c r="R13" i="11"/>
  <c r="R12" i="11"/>
  <c r="R11" i="11"/>
  <c r="S11" i="11" s="1"/>
  <c r="R10" i="11"/>
  <c r="R9" i="11"/>
  <c r="R7" i="11"/>
  <c r="R6" i="11"/>
  <c r="R5" i="11"/>
  <c r="R3" i="11"/>
  <c r="R2" i="11"/>
  <c r="Q33" i="11"/>
  <c r="Q23" i="11"/>
  <c r="Q22" i="11"/>
  <c r="Q20" i="11"/>
  <c r="Q19" i="11"/>
  <c r="Q18" i="11"/>
  <c r="Q17" i="11"/>
  <c r="Q16" i="11"/>
  <c r="Q15" i="11"/>
  <c r="Q14" i="11"/>
  <c r="Q13" i="11"/>
  <c r="Q12" i="11"/>
  <c r="Q11" i="11"/>
  <c r="Q10" i="11"/>
  <c r="Q9" i="11"/>
  <c r="Q7" i="11"/>
  <c r="Q6" i="11"/>
  <c r="Q5" i="11"/>
  <c r="S5" i="11" s="1"/>
  <c r="Q3" i="11"/>
  <c r="S3" i="11" s="1"/>
  <c r="Q2" i="11"/>
  <c r="S2" i="11" s="1"/>
  <c r="Q35" i="11"/>
  <c r="Q34" i="11"/>
  <c r="Q32" i="11"/>
  <c r="S32" i="11" s="1"/>
  <c r="Q31" i="11"/>
  <c r="S31" i="11" s="1"/>
  <c r="Q30" i="11"/>
  <c r="S30" i="11" s="1"/>
  <c r="Q29" i="11"/>
  <c r="S29" i="11" s="1"/>
  <c r="Q28" i="11"/>
  <c r="Q27" i="11"/>
  <c r="S27" i="11" s="1"/>
  <c r="Q26" i="11"/>
  <c r="Q25" i="11"/>
  <c r="S25" i="11" s="1"/>
  <c r="Q24" i="11"/>
  <c r="S24" i="11" s="1"/>
  <c r="Q21" i="11"/>
  <c r="S21" i="11" s="1"/>
  <c r="Q8" i="11"/>
  <c r="S8" i="11" s="1"/>
  <c r="Q4" i="11"/>
  <c r="S4" i="11" s="1"/>
  <c r="E57" i="10"/>
  <c r="F57" i="10"/>
  <c r="F56" i="10"/>
  <c r="E56" i="10"/>
  <c r="D56" i="10"/>
  <c r="D55" i="10"/>
  <c r="C55" i="10"/>
  <c r="C57" i="10"/>
  <c r="B57" i="10"/>
  <c r="B56" i="10"/>
  <c r="B55" i="10"/>
  <c r="E55" i="10"/>
  <c r="Q3" i="10"/>
  <c r="Q4" i="10"/>
  <c r="Q5" i="10"/>
  <c r="Q6" i="10"/>
  <c r="S6" i="10" s="1"/>
  <c r="Q7" i="10"/>
  <c r="S7" i="10" s="1"/>
  <c r="Q8" i="10"/>
  <c r="Q9" i="10"/>
  <c r="Q10" i="10"/>
  <c r="Q11" i="10"/>
  <c r="Q12" i="10"/>
  <c r="Q13" i="10"/>
  <c r="Q14" i="10"/>
  <c r="S14" i="10" s="1"/>
  <c r="Q15" i="10"/>
  <c r="S15" i="10" s="1"/>
  <c r="Q16" i="10"/>
  <c r="S16" i="10" s="1"/>
  <c r="Q17" i="10"/>
  <c r="S17" i="10" s="1"/>
  <c r="Q18" i="10"/>
  <c r="S18" i="10" s="1"/>
  <c r="Q19" i="10"/>
  <c r="Q20" i="10"/>
  <c r="Q21" i="10"/>
  <c r="Q22" i="10"/>
  <c r="S22" i="10" s="1"/>
  <c r="Q23" i="10"/>
  <c r="S23" i="10" s="1"/>
  <c r="Q24" i="10"/>
  <c r="Q25" i="10"/>
  <c r="Q26" i="10"/>
  <c r="Q27" i="10"/>
  <c r="Q28" i="10"/>
  <c r="Q29" i="10"/>
  <c r="Q30" i="10"/>
  <c r="S30" i="10" s="1"/>
  <c r="Q31" i="10"/>
  <c r="S31" i="10" s="1"/>
  <c r="Q32" i="10"/>
  <c r="S32" i="10" s="1"/>
  <c r="Q33" i="10"/>
  <c r="S33" i="10" s="1"/>
  <c r="Q34" i="10"/>
  <c r="S34" i="10" s="1"/>
  <c r="Q35" i="10"/>
  <c r="Q36" i="10"/>
  <c r="Q37" i="10"/>
  <c r="Q38" i="10"/>
  <c r="S38" i="10" s="1"/>
  <c r="Q39" i="10"/>
  <c r="S39" i="10" s="1"/>
  <c r="Q40" i="10"/>
  <c r="Q41" i="10"/>
  <c r="Q42" i="10"/>
  <c r="Q43" i="10"/>
  <c r="Q44" i="10"/>
  <c r="Q45" i="10"/>
  <c r="Q46" i="10"/>
  <c r="S46" i="10" s="1"/>
  <c r="Q47" i="10"/>
  <c r="S47" i="10" s="1"/>
  <c r="Q48" i="10"/>
  <c r="S48" i="10" s="1"/>
  <c r="Q49" i="10"/>
  <c r="S49" i="10" s="1"/>
  <c r="Q50" i="10"/>
  <c r="S50" i="10" s="1"/>
  <c r="Q51" i="10"/>
  <c r="Q2" i="10"/>
  <c r="S29" i="16"/>
  <c r="S28" i="16"/>
  <c r="S27" i="16"/>
  <c r="S26" i="16"/>
  <c r="S25" i="16"/>
  <c r="S24" i="16"/>
  <c r="S23" i="16"/>
  <c r="S22" i="16"/>
  <c r="S21" i="16"/>
  <c r="S20" i="16"/>
  <c r="S19" i="16"/>
  <c r="S18" i="16"/>
  <c r="S17" i="16"/>
  <c r="S16" i="16"/>
  <c r="S15" i="16"/>
  <c r="S14" i="16"/>
  <c r="S13" i="16"/>
  <c r="S12" i="16"/>
  <c r="S11" i="16"/>
  <c r="S10" i="16"/>
  <c r="S9" i="16"/>
  <c r="S8" i="16"/>
  <c r="S7" i="16"/>
  <c r="S6" i="16"/>
  <c r="S5" i="16"/>
  <c r="S4" i="16"/>
  <c r="S3" i="16"/>
  <c r="S2" i="16"/>
  <c r="S51" i="15"/>
  <c r="S43" i="15"/>
  <c r="S36" i="15"/>
  <c r="S7" i="15"/>
  <c r="S3" i="15"/>
  <c r="S51" i="13"/>
  <c r="S50" i="13"/>
  <c r="S49" i="13"/>
  <c r="S48" i="13"/>
  <c r="S47" i="13"/>
  <c r="S46" i="13"/>
  <c r="S45" i="13"/>
  <c r="S44" i="13"/>
  <c r="U43" i="13"/>
  <c r="T43" i="13"/>
  <c r="U42" i="13"/>
  <c r="U41" i="13"/>
  <c r="U40" i="13"/>
  <c r="T40" i="13"/>
  <c r="U39" i="13"/>
  <c r="T39" i="13"/>
  <c r="U38" i="13"/>
  <c r="T38" i="13"/>
  <c r="S38" i="13"/>
  <c r="U37" i="13"/>
  <c r="U36" i="13"/>
  <c r="T36" i="13"/>
  <c r="S36" i="13"/>
  <c r="U35" i="13"/>
  <c r="T35" i="13"/>
  <c r="S35" i="13"/>
  <c r="U34" i="13"/>
  <c r="T34" i="13"/>
  <c r="S34" i="13"/>
  <c r="U33" i="13"/>
  <c r="T33" i="13"/>
  <c r="S33" i="13"/>
  <c r="U32" i="13"/>
  <c r="T32" i="13"/>
  <c r="S32" i="13"/>
  <c r="U31" i="13"/>
  <c r="U30" i="13"/>
  <c r="U29" i="13"/>
  <c r="U28" i="13"/>
  <c r="T28" i="13"/>
  <c r="S28" i="13"/>
  <c r="U27" i="13"/>
  <c r="T27" i="13"/>
  <c r="U26" i="13"/>
  <c r="U25" i="13"/>
  <c r="U24" i="13"/>
  <c r="T24" i="13"/>
  <c r="U23" i="13"/>
  <c r="T23" i="13"/>
  <c r="S23" i="13"/>
  <c r="U22" i="13"/>
  <c r="T22" i="13"/>
  <c r="S22" i="13"/>
  <c r="U21" i="13"/>
  <c r="U20" i="13"/>
  <c r="T20" i="13"/>
  <c r="S20" i="13"/>
  <c r="U19" i="13"/>
  <c r="T19" i="13"/>
  <c r="S19" i="13"/>
  <c r="U18" i="13"/>
  <c r="T18" i="13"/>
  <c r="S18" i="13"/>
  <c r="U17" i="13"/>
  <c r="T17" i="13"/>
  <c r="S17" i="13"/>
  <c r="U16" i="13"/>
  <c r="T16" i="13"/>
  <c r="S16" i="13"/>
  <c r="U15" i="13"/>
  <c r="U14" i="13"/>
  <c r="U13" i="13"/>
  <c r="U12" i="13"/>
  <c r="T12" i="13"/>
  <c r="S12" i="13"/>
  <c r="U11" i="13"/>
  <c r="T11" i="13"/>
  <c r="U10" i="13"/>
  <c r="U9" i="13"/>
  <c r="U8" i="13"/>
  <c r="T8" i="13"/>
  <c r="S8" i="13"/>
  <c r="U7" i="13"/>
  <c r="T7" i="13"/>
  <c r="S7" i="13"/>
  <c r="U6" i="13"/>
  <c r="T6" i="13"/>
  <c r="S6" i="13"/>
  <c r="U5" i="13"/>
  <c r="U4" i="13"/>
  <c r="T4" i="13"/>
  <c r="S4" i="13"/>
  <c r="U3" i="13"/>
  <c r="T3" i="13"/>
  <c r="S3" i="13"/>
  <c r="U2" i="13"/>
  <c r="T2" i="13"/>
  <c r="S49" i="12"/>
  <c r="S48" i="12"/>
  <c r="S39" i="12"/>
  <c r="S38" i="12"/>
  <c r="S37" i="12"/>
  <c r="S36" i="12"/>
  <c r="S34" i="12"/>
  <c r="S33" i="12"/>
  <c r="S32" i="12"/>
  <c r="S26" i="12"/>
  <c r="S23" i="12"/>
  <c r="S21" i="12"/>
  <c r="S20" i="12"/>
  <c r="S19" i="12"/>
  <c r="S18" i="12"/>
  <c r="S17" i="12"/>
  <c r="S16" i="12"/>
  <c r="S15" i="12"/>
  <c r="S14" i="12"/>
  <c r="S13" i="12"/>
  <c r="S12" i="12"/>
  <c r="S8" i="12"/>
  <c r="S6" i="12"/>
  <c r="S5" i="12"/>
  <c r="S4" i="12"/>
  <c r="S2" i="12"/>
  <c r="S35" i="11"/>
  <c r="S34" i="11"/>
  <c r="S33" i="11"/>
  <c r="S28" i="11"/>
  <c r="S26" i="11"/>
  <c r="S23" i="11"/>
  <c r="S22" i="11"/>
  <c r="S20" i="11"/>
  <c r="S19" i="11"/>
  <c r="S18" i="11"/>
  <c r="S17" i="11"/>
  <c r="S16" i="11"/>
  <c r="S15" i="11"/>
  <c r="S6" i="11"/>
  <c r="S51" i="10"/>
  <c r="S45" i="10"/>
  <c r="S44" i="10"/>
  <c r="S43" i="10"/>
  <c r="S42" i="10"/>
  <c r="S41" i="10"/>
  <c r="S40" i="10"/>
  <c r="S37" i="10"/>
  <c r="S36" i="10"/>
  <c r="S35" i="10"/>
  <c r="S29" i="10"/>
  <c r="S28" i="10"/>
  <c r="S27" i="10"/>
  <c r="S26" i="10"/>
  <c r="S25" i="10"/>
  <c r="S24" i="10"/>
  <c r="S21" i="10"/>
  <c r="S20" i="10"/>
  <c r="S19" i="10"/>
  <c r="S13" i="10"/>
  <c r="S12" i="10"/>
  <c r="S11" i="10"/>
  <c r="S10" i="10"/>
  <c r="S9" i="10"/>
  <c r="S8" i="10"/>
  <c r="S5" i="10"/>
  <c r="S4" i="10"/>
  <c r="S3" i="10"/>
  <c r="S2" i="10"/>
  <c r="I2" i="20"/>
  <c r="U2" i="20" s="1"/>
  <c r="I3" i="20"/>
  <c r="U3" i="20" s="1"/>
  <c r="I5" i="20"/>
  <c r="U5" i="20" s="1"/>
  <c r="I6" i="20"/>
  <c r="U6" i="20" s="1"/>
  <c r="I7" i="20"/>
  <c r="U7" i="20" s="1"/>
  <c r="I9" i="20"/>
  <c r="U9" i="20" s="1"/>
  <c r="I8" i="20"/>
  <c r="U8" i="20" s="1"/>
  <c r="I10" i="20"/>
  <c r="U10" i="20" s="1"/>
  <c r="I11" i="20"/>
  <c r="U11" i="20" s="1"/>
  <c r="I12" i="20"/>
  <c r="U12" i="20" s="1"/>
  <c r="I13" i="20"/>
  <c r="U13" i="20" s="1"/>
  <c r="I15" i="20"/>
  <c r="U15" i="20" s="1"/>
  <c r="I14" i="20"/>
  <c r="U14" i="20" s="1"/>
  <c r="I16" i="20"/>
  <c r="U16" i="20" s="1"/>
  <c r="I18" i="20"/>
  <c r="U18" i="20" s="1"/>
  <c r="I19" i="20"/>
  <c r="U19" i="20" s="1"/>
  <c r="I17" i="20"/>
  <c r="U17" i="20" s="1"/>
  <c r="I22" i="20"/>
  <c r="U22" i="20" s="1"/>
  <c r="I20" i="20"/>
  <c r="U20" i="20" s="1"/>
  <c r="I21" i="20"/>
  <c r="U21" i="20" s="1"/>
  <c r="I23" i="20"/>
  <c r="U23" i="20" s="1"/>
  <c r="I26" i="20"/>
  <c r="U26" i="20" s="1"/>
  <c r="I24" i="20"/>
  <c r="U24" i="20" s="1"/>
  <c r="I25" i="20"/>
  <c r="U25" i="20" s="1"/>
  <c r="I28" i="20"/>
  <c r="U28" i="20" s="1"/>
  <c r="I27" i="20"/>
  <c r="U27" i="20" s="1"/>
  <c r="I29" i="20"/>
  <c r="U29" i="20" s="1"/>
  <c r="I30" i="20"/>
  <c r="U30" i="20" s="1"/>
  <c r="I31" i="20"/>
  <c r="U31" i="20" s="1"/>
  <c r="I33" i="20"/>
  <c r="U33" i="20" s="1"/>
  <c r="I32" i="20"/>
  <c r="U32" i="20" s="1"/>
  <c r="I37" i="20"/>
  <c r="U37" i="20" s="1"/>
  <c r="I34" i="20"/>
  <c r="U34" i="20" s="1"/>
  <c r="I38" i="20"/>
  <c r="U38" i="20" s="1"/>
  <c r="I36" i="20"/>
  <c r="U36" i="20" s="1"/>
  <c r="I39" i="20"/>
  <c r="U39" i="20" s="1"/>
  <c r="I35" i="20"/>
  <c r="U35" i="20" s="1"/>
  <c r="I40" i="20"/>
  <c r="U40" i="20" s="1"/>
  <c r="I41" i="20"/>
  <c r="U41" i="20" s="1"/>
  <c r="I42" i="20"/>
  <c r="U42" i="20" s="1"/>
  <c r="I43" i="20"/>
  <c r="U43" i="20" s="1"/>
  <c r="I44" i="20"/>
  <c r="U44" i="20" s="1"/>
  <c r="I45" i="20"/>
  <c r="U45" i="20" s="1"/>
  <c r="I46" i="20"/>
  <c r="U46" i="20" s="1"/>
  <c r="I47" i="20"/>
  <c r="U47" i="20" s="1"/>
  <c r="I48" i="20"/>
  <c r="U48" i="20" s="1"/>
  <c r="I49" i="20"/>
  <c r="U49" i="20" s="1"/>
  <c r="I50" i="20"/>
  <c r="U50" i="20" s="1"/>
  <c r="I51" i="20"/>
  <c r="U51" i="20" s="1"/>
  <c r="I52" i="20"/>
  <c r="U52" i="20" s="1"/>
  <c r="I53" i="20"/>
  <c r="U53" i="20" s="1"/>
  <c r="I54" i="20"/>
  <c r="U54" i="20" s="1"/>
  <c r="I55" i="20"/>
  <c r="U55" i="20" s="1"/>
  <c r="I56" i="20"/>
  <c r="U56" i="20" s="1"/>
  <c r="I57" i="20"/>
  <c r="U57" i="20" s="1"/>
  <c r="I58" i="20"/>
  <c r="U58" i="20" s="1"/>
  <c r="I59" i="20"/>
  <c r="U59" i="20" s="1"/>
  <c r="I60" i="20"/>
  <c r="U60" i="20" s="1"/>
  <c r="I61" i="20"/>
  <c r="U61" i="20" s="1"/>
  <c r="I62" i="20"/>
  <c r="U62" i="20" s="1"/>
  <c r="I63" i="20"/>
  <c r="U63" i="20" s="1"/>
  <c r="I64" i="20"/>
  <c r="U64" i="20" s="1"/>
  <c r="I65" i="20"/>
  <c r="U65" i="20" s="1"/>
  <c r="I66" i="20"/>
  <c r="U66" i="20" s="1"/>
  <c r="I67" i="20"/>
  <c r="U67" i="20" s="1"/>
  <c r="I68" i="20"/>
  <c r="U68" i="20" s="1"/>
  <c r="I69" i="20"/>
  <c r="U69" i="20" s="1"/>
  <c r="I70" i="20"/>
  <c r="U70" i="20" s="1"/>
  <c r="I71" i="20"/>
  <c r="U71" i="20" s="1"/>
  <c r="I72" i="20"/>
  <c r="U72" i="20" s="1"/>
  <c r="I73" i="20"/>
  <c r="U73" i="20" s="1"/>
  <c r="I74" i="20"/>
  <c r="U74" i="20" s="1"/>
  <c r="I75" i="20"/>
  <c r="U75" i="20" s="1"/>
  <c r="I76" i="20"/>
  <c r="U76" i="20" s="1"/>
  <c r="I77" i="20"/>
  <c r="U77" i="20" s="1"/>
  <c r="I78" i="20"/>
  <c r="U78" i="20" s="1"/>
  <c r="I79" i="20"/>
  <c r="U79" i="20" s="1"/>
  <c r="I80" i="20"/>
  <c r="U80" i="20" s="1"/>
  <c r="I81" i="20"/>
  <c r="U81" i="20" s="1"/>
  <c r="I82" i="20"/>
  <c r="U82" i="20" s="1"/>
  <c r="I83" i="20"/>
  <c r="U83" i="20" s="1"/>
  <c r="I84" i="20"/>
  <c r="U84" i="20" s="1"/>
  <c r="I85" i="20"/>
  <c r="U85" i="20" s="1"/>
  <c r="I86" i="20"/>
  <c r="U86" i="20" s="1"/>
  <c r="I87" i="20"/>
  <c r="U87" i="20" s="1"/>
  <c r="I88" i="20"/>
  <c r="U88" i="20" s="1"/>
  <c r="I89" i="20"/>
  <c r="U89" i="20" s="1"/>
  <c r="I90" i="20"/>
  <c r="U90" i="20" s="1"/>
  <c r="I97" i="20"/>
  <c r="U97" i="20" s="1"/>
  <c r="I91" i="20"/>
  <c r="U91" i="20" s="1"/>
  <c r="I93" i="20"/>
  <c r="U93" i="20" s="1"/>
  <c r="I94" i="20"/>
  <c r="U94" i="20" s="1"/>
  <c r="I95" i="20"/>
  <c r="U95" i="20" s="1"/>
  <c r="I96" i="20"/>
  <c r="U96" i="20" s="1"/>
  <c r="I98" i="20"/>
  <c r="U98" i="20" s="1"/>
  <c r="I99" i="20"/>
  <c r="U99" i="20" s="1"/>
  <c r="I100" i="20"/>
  <c r="U100" i="20" s="1"/>
  <c r="I92" i="20"/>
  <c r="U92" i="20" s="1"/>
  <c r="I101" i="20"/>
  <c r="U101" i="20" s="1"/>
  <c r="I102" i="20"/>
  <c r="U102" i="20" s="1"/>
  <c r="I104" i="20"/>
  <c r="U104" i="20" s="1"/>
  <c r="I105" i="20"/>
  <c r="U105" i="20" s="1"/>
  <c r="I106" i="20"/>
  <c r="U106" i="20" s="1"/>
  <c r="I107" i="20"/>
  <c r="U107" i="20" s="1"/>
  <c r="I108" i="20"/>
  <c r="U108" i="20" s="1"/>
  <c r="I103" i="20"/>
  <c r="U103" i="20" s="1"/>
  <c r="I112" i="20"/>
  <c r="U112" i="20" s="1"/>
  <c r="I109" i="20"/>
  <c r="U109" i="20" s="1"/>
  <c r="I110" i="20"/>
  <c r="U110" i="20" s="1"/>
  <c r="I111" i="20"/>
  <c r="U111" i="20" s="1"/>
  <c r="I113" i="20"/>
  <c r="U113" i="20" s="1"/>
  <c r="I114" i="20"/>
  <c r="U114" i="20" s="1"/>
  <c r="I115" i="20"/>
  <c r="U115" i="20" s="1"/>
  <c r="I116" i="20"/>
  <c r="U116" i="20" s="1"/>
  <c r="I117" i="20"/>
  <c r="U117" i="20" s="1"/>
  <c r="I118" i="20"/>
  <c r="U118" i="20" s="1"/>
  <c r="I119" i="20"/>
  <c r="U119" i="20" s="1"/>
  <c r="I120" i="20"/>
  <c r="U120" i="20" s="1"/>
  <c r="I121" i="20"/>
  <c r="U121" i="20" s="1"/>
  <c r="I122" i="20"/>
  <c r="U122" i="20" s="1"/>
  <c r="I123" i="20"/>
  <c r="U123" i="20" s="1"/>
  <c r="I124" i="20"/>
  <c r="U124" i="20" s="1"/>
  <c r="I128" i="20"/>
  <c r="U128" i="20" s="1"/>
  <c r="I125" i="20"/>
  <c r="U125" i="20" s="1"/>
  <c r="I126" i="20"/>
  <c r="U126" i="20" s="1"/>
  <c r="I127" i="20"/>
  <c r="U127" i="20" s="1"/>
  <c r="I129" i="20"/>
  <c r="U129" i="20" s="1"/>
  <c r="I130" i="20"/>
  <c r="U130" i="20" s="1"/>
  <c r="I131" i="20"/>
  <c r="U131" i="20" s="1"/>
  <c r="I132" i="20"/>
  <c r="U132" i="20" s="1"/>
  <c r="I133" i="20"/>
  <c r="U133" i="20" s="1"/>
  <c r="I139" i="20"/>
  <c r="U139" i="20" s="1"/>
  <c r="I134" i="20"/>
  <c r="U134" i="20" s="1"/>
  <c r="I136" i="20"/>
  <c r="U136" i="20" s="1"/>
  <c r="I137" i="20"/>
  <c r="U137" i="20" s="1"/>
  <c r="I138" i="20"/>
  <c r="U138" i="20" s="1"/>
  <c r="I140" i="20"/>
  <c r="U140" i="20" s="1"/>
  <c r="I141" i="20"/>
  <c r="U141" i="20" s="1"/>
  <c r="I142" i="20"/>
  <c r="U142" i="20" s="1"/>
  <c r="I135" i="20"/>
  <c r="U135" i="20" s="1"/>
  <c r="I143" i="20"/>
  <c r="U143" i="20" s="1"/>
  <c r="I145" i="20"/>
  <c r="U145" i="20" s="1"/>
  <c r="I146" i="20"/>
  <c r="U146" i="20" s="1"/>
  <c r="I147" i="20"/>
  <c r="U147" i="20" s="1"/>
  <c r="I148" i="20"/>
  <c r="U148" i="20" s="1"/>
  <c r="I149" i="20"/>
  <c r="U149" i="20" s="1"/>
  <c r="I150" i="20"/>
  <c r="U150" i="20" s="1"/>
  <c r="I144" i="20"/>
  <c r="U144" i="20" s="1"/>
  <c r="I154" i="20"/>
  <c r="U154" i="20" s="1"/>
  <c r="I151" i="20"/>
  <c r="U151" i="20" s="1"/>
  <c r="I152" i="20"/>
  <c r="U152" i="20" s="1"/>
  <c r="I153" i="20"/>
  <c r="U153" i="20" s="1"/>
  <c r="I155" i="20"/>
  <c r="U155" i="20" s="1"/>
  <c r="I156" i="20"/>
  <c r="U156" i="20" s="1"/>
  <c r="I157" i="20"/>
  <c r="U157" i="20" s="1"/>
  <c r="I158" i="20"/>
  <c r="U158" i="20" s="1"/>
  <c r="I159" i="20"/>
  <c r="U159" i="20" s="1"/>
  <c r="I160" i="20"/>
  <c r="U160" i="20" s="1"/>
  <c r="I161" i="20"/>
  <c r="U161" i="20" s="1"/>
  <c r="I162" i="20"/>
  <c r="U162" i="20" s="1"/>
  <c r="I163" i="20"/>
  <c r="U163" i="20" s="1"/>
  <c r="I164" i="20"/>
  <c r="U164" i="20" s="1"/>
  <c r="I165" i="20"/>
  <c r="U165" i="20" s="1"/>
  <c r="I166" i="20"/>
  <c r="U166" i="20" s="1"/>
  <c r="I170" i="20"/>
  <c r="U170" i="20" s="1"/>
  <c r="I167" i="20"/>
  <c r="U167" i="20" s="1"/>
  <c r="I168" i="20"/>
  <c r="U168" i="20" s="1"/>
  <c r="I169" i="20"/>
  <c r="U169" i="20" s="1"/>
  <c r="I171" i="20"/>
  <c r="U171" i="20" s="1"/>
  <c r="I172" i="20"/>
  <c r="U172" i="20" s="1"/>
  <c r="I173" i="20"/>
  <c r="U173" i="20" s="1"/>
  <c r="I174" i="20"/>
  <c r="U174" i="20" s="1"/>
  <c r="I175" i="20"/>
  <c r="U175" i="20" s="1"/>
  <c r="I176" i="20"/>
  <c r="U176" i="20" s="1"/>
  <c r="I177" i="20"/>
  <c r="U177" i="20" s="1"/>
  <c r="I178" i="20"/>
  <c r="U178" i="20" s="1"/>
  <c r="I179" i="20"/>
  <c r="U179" i="20" s="1"/>
  <c r="I180" i="20"/>
  <c r="U180" i="20" s="1"/>
  <c r="I181" i="20"/>
  <c r="U181" i="20" s="1"/>
  <c r="I182" i="20"/>
  <c r="U182" i="20" s="1"/>
  <c r="I183" i="20"/>
  <c r="U183" i="20" s="1"/>
  <c r="I184" i="20"/>
  <c r="U184" i="20" s="1"/>
  <c r="I185" i="20"/>
  <c r="U185" i="20" s="1"/>
  <c r="I186" i="20"/>
  <c r="U186" i="20" s="1"/>
  <c r="I187" i="20"/>
  <c r="U187" i="20" s="1"/>
  <c r="I188" i="20"/>
  <c r="U188" i="20" s="1"/>
  <c r="I189" i="20"/>
  <c r="U189" i="20" s="1"/>
  <c r="I190" i="20"/>
  <c r="U190" i="20" s="1"/>
  <c r="I191" i="20"/>
  <c r="U191" i="20" s="1"/>
  <c r="I192" i="20"/>
  <c r="U192" i="20" s="1"/>
  <c r="I193" i="20"/>
  <c r="U193" i="20" s="1"/>
  <c r="I194" i="20"/>
  <c r="U194" i="20" s="1"/>
  <c r="I195" i="20"/>
  <c r="U195" i="20" s="1"/>
  <c r="I196" i="20"/>
  <c r="U196" i="20" s="1"/>
  <c r="I197" i="20"/>
  <c r="U197" i="20" s="1"/>
  <c r="I198" i="20"/>
  <c r="U198" i="20" s="1"/>
  <c r="I199" i="20"/>
  <c r="U199" i="20" s="1"/>
  <c r="I200" i="20"/>
  <c r="U200" i="20" s="1"/>
  <c r="I201" i="20"/>
  <c r="U201" i="20" s="1"/>
  <c r="I202" i="20"/>
  <c r="U202" i="20" s="1"/>
  <c r="I203" i="20"/>
  <c r="U203" i="20" s="1"/>
  <c r="I204" i="20"/>
  <c r="U204" i="20" s="1"/>
  <c r="I205" i="20"/>
  <c r="U205" i="20" s="1"/>
  <c r="I206" i="20"/>
  <c r="U206" i="20" s="1"/>
  <c r="I207" i="20"/>
  <c r="U207" i="20" s="1"/>
  <c r="I208" i="20"/>
  <c r="U208" i="20" s="1"/>
  <c r="I209" i="20"/>
  <c r="U209" i="20" s="1"/>
  <c r="I210" i="20"/>
  <c r="U210" i="20" s="1"/>
  <c r="I211" i="20"/>
  <c r="U211" i="20" s="1"/>
  <c r="I212" i="20"/>
  <c r="U212" i="20" s="1"/>
  <c r="I213" i="20"/>
  <c r="U213" i="20" s="1"/>
  <c r="I214" i="20"/>
  <c r="U214" i="20" s="1"/>
  <c r="I218" i="20"/>
  <c r="U218" i="20" s="1"/>
  <c r="I215" i="20"/>
  <c r="U215" i="20" s="1"/>
  <c r="I219" i="20"/>
  <c r="U219" i="20" s="1"/>
  <c r="I216" i="20"/>
  <c r="U216" i="20" s="1"/>
  <c r="I217" i="20"/>
  <c r="U217" i="20" s="1"/>
  <c r="I220" i="20"/>
  <c r="U220" i="20" s="1"/>
  <c r="I223" i="20"/>
  <c r="U223" i="20" s="1"/>
  <c r="I221" i="20"/>
  <c r="U221" i="20" s="1"/>
  <c r="I222" i="20"/>
  <c r="U222" i="20" s="1"/>
  <c r="I225" i="20"/>
  <c r="U225" i="20" s="1"/>
  <c r="I224" i="20"/>
  <c r="U224" i="20" s="1"/>
  <c r="I227" i="20"/>
  <c r="U227" i="20" s="1"/>
  <c r="I226" i="20"/>
  <c r="U226" i="20" s="1"/>
  <c r="I228" i="20"/>
  <c r="U228" i="20" s="1"/>
  <c r="I229" i="20"/>
  <c r="U229" i="20" s="1"/>
  <c r="I231" i="20"/>
  <c r="U231" i="20" s="1"/>
  <c r="I232" i="20"/>
  <c r="U232" i="20" s="1"/>
  <c r="I230" i="20"/>
  <c r="U230" i="20" s="1"/>
  <c r="I233" i="20"/>
  <c r="U233" i="20" s="1"/>
  <c r="I234" i="20"/>
  <c r="U234" i="20" s="1"/>
  <c r="I235" i="20"/>
  <c r="U235" i="20" s="1"/>
  <c r="I237" i="20"/>
  <c r="U237" i="20" s="1"/>
  <c r="I236" i="20"/>
  <c r="U236" i="20" s="1"/>
  <c r="I238" i="20"/>
  <c r="U238" i="20" s="1"/>
  <c r="I239" i="20"/>
  <c r="U239" i="20" s="1"/>
  <c r="I240" i="20"/>
  <c r="U240" i="20" s="1"/>
  <c r="I241" i="20"/>
  <c r="U241" i="20" s="1"/>
  <c r="I242" i="20"/>
  <c r="U242" i="20" s="1"/>
  <c r="I243" i="20"/>
  <c r="U243" i="20" s="1"/>
  <c r="I244" i="20"/>
  <c r="U244" i="20" s="1"/>
  <c r="I245" i="20"/>
  <c r="U245" i="20" s="1"/>
  <c r="I246" i="20"/>
  <c r="U246" i="20" s="1"/>
  <c r="I247" i="20"/>
  <c r="U247" i="20" s="1"/>
  <c r="I248" i="20"/>
  <c r="U248" i="20" s="1"/>
  <c r="I250" i="20"/>
  <c r="U250" i="20" s="1"/>
  <c r="I251" i="20"/>
  <c r="U251" i="20" s="1"/>
  <c r="I249" i="20"/>
  <c r="U249" i="20" s="1"/>
  <c r="I252" i="20"/>
  <c r="U252" i="20" s="1"/>
  <c r="I254" i="20"/>
  <c r="U254" i="20" s="1"/>
  <c r="I253" i="20"/>
  <c r="U253" i="20" s="1"/>
  <c r="I255" i="20"/>
  <c r="U255" i="20" s="1"/>
  <c r="I257" i="20"/>
  <c r="U257" i="20" s="1"/>
  <c r="I259" i="20"/>
  <c r="U259" i="20" s="1"/>
  <c r="I260" i="20"/>
  <c r="U260" i="20" s="1"/>
  <c r="I258" i="20"/>
  <c r="U258" i="20" s="1"/>
  <c r="I261" i="20"/>
  <c r="U261" i="20" s="1"/>
  <c r="I256" i="20"/>
  <c r="U256" i="20" s="1"/>
  <c r="I262" i="20"/>
  <c r="U262" i="20" s="1"/>
  <c r="I265" i="20"/>
  <c r="U265" i="20" s="1"/>
  <c r="I268" i="20"/>
  <c r="U268" i="20" s="1"/>
  <c r="I266" i="20"/>
  <c r="U266" i="20" s="1"/>
  <c r="I269" i="20"/>
  <c r="U269" i="20" s="1"/>
  <c r="I267" i="20"/>
  <c r="U267" i="20" s="1"/>
  <c r="I263" i="20"/>
  <c r="U263" i="20" s="1"/>
  <c r="I270" i="20"/>
  <c r="U270" i="20" s="1"/>
  <c r="I271" i="20"/>
  <c r="U271" i="20" s="1"/>
  <c r="I264" i="20"/>
  <c r="U264" i="20" s="1"/>
  <c r="I274" i="20"/>
  <c r="U274" i="20" s="1"/>
  <c r="I279" i="20"/>
  <c r="U279" i="20" s="1"/>
  <c r="I275" i="20"/>
  <c r="U275" i="20" s="1"/>
  <c r="I280" i="20"/>
  <c r="U280" i="20" s="1"/>
  <c r="I276" i="20"/>
  <c r="U276" i="20" s="1"/>
  <c r="I272" i="20"/>
  <c r="U272" i="20" s="1"/>
  <c r="I273" i="20"/>
  <c r="U273" i="20" s="1"/>
  <c r="I277" i="20"/>
  <c r="U277" i="20" s="1"/>
  <c r="I278" i="20"/>
  <c r="U278" i="20" s="1"/>
  <c r="I281" i="20"/>
  <c r="U281" i="20" s="1"/>
  <c r="I282" i="20"/>
  <c r="U282" i="20" s="1"/>
  <c r="I283" i="20"/>
  <c r="U283" i="20" s="1"/>
  <c r="I286" i="20"/>
  <c r="U286" i="20" s="1"/>
  <c r="I284" i="20"/>
  <c r="U284" i="20" s="1"/>
  <c r="I287" i="20"/>
  <c r="U287" i="20" s="1"/>
  <c r="I285" i="20"/>
  <c r="U285" i="20" s="1"/>
  <c r="I288" i="20"/>
  <c r="U288" i="20" s="1"/>
  <c r="I293" i="20"/>
  <c r="U293" i="20" s="1"/>
  <c r="I294" i="20"/>
  <c r="U294" i="20" s="1"/>
  <c r="I290" i="20"/>
  <c r="U290" i="20" s="1"/>
  <c r="I295" i="20"/>
  <c r="U295" i="20" s="1"/>
  <c r="I291" i="20"/>
  <c r="U291" i="20" s="1"/>
  <c r="I289" i="20"/>
  <c r="U289" i="20" s="1"/>
  <c r="I292" i="20"/>
  <c r="U292" i="20" s="1"/>
  <c r="I298" i="20"/>
  <c r="U298" i="20" s="1"/>
  <c r="I300" i="20"/>
  <c r="U300" i="20" s="1"/>
  <c r="I299" i="20"/>
  <c r="U299" i="20" s="1"/>
  <c r="I301" i="20"/>
  <c r="U301" i="20" s="1"/>
  <c r="I296" i="20"/>
  <c r="U296" i="20" s="1"/>
  <c r="I302" i="20"/>
  <c r="U302" i="20" s="1"/>
  <c r="I297" i="20"/>
  <c r="U297" i="20" s="1"/>
  <c r="I304" i="20"/>
  <c r="U304" i="20" s="1"/>
  <c r="I306" i="20"/>
  <c r="U306" i="20" s="1"/>
  <c r="I305" i="20"/>
  <c r="U305" i="20" s="1"/>
  <c r="I307" i="20"/>
  <c r="U307" i="20" s="1"/>
  <c r="I303" i="20"/>
  <c r="U303" i="20" s="1"/>
  <c r="I309" i="20"/>
  <c r="U309" i="20" s="1"/>
  <c r="I311" i="20"/>
  <c r="U311" i="20" s="1"/>
  <c r="I310" i="20"/>
  <c r="U310" i="20" s="1"/>
  <c r="I312" i="20"/>
  <c r="U312" i="20" s="1"/>
  <c r="I308" i="20"/>
  <c r="U308" i="20" s="1"/>
  <c r="I314" i="20"/>
  <c r="U314" i="20" s="1"/>
  <c r="I315" i="20"/>
  <c r="U315" i="20" s="1"/>
  <c r="I313" i="20"/>
  <c r="U313" i="20" s="1"/>
  <c r="I317" i="20"/>
  <c r="U317" i="20" s="1"/>
  <c r="I316" i="20"/>
  <c r="U316" i="20" s="1"/>
  <c r="I320" i="20"/>
  <c r="U320" i="20" s="1"/>
  <c r="I318" i="20"/>
  <c r="U318" i="20" s="1"/>
  <c r="I321" i="20"/>
  <c r="U321" i="20" s="1"/>
  <c r="I319" i="20"/>
  <c r="U319" i="20" s="1"/>
  <c r="I323" i="20"/>
  <c r="U323" i="20" s="1"/>
  <c r="I322" i="20"/>
  <c r="U322" i="20" s="1"/>
  <c r="I324" i="20"/>
  <c r="U324" i="20" s="1"/>
  <c r="I325" i="20"/>
  <c r="U325" i="20" s="1"/>
  <c r="I326" i="20"/>
  <c r="U326" i="20" s="1"/>
  <c r="I327" i="20"/>
  <c r="U327" i="20" s="1"/>
  <c r="I328" i="20"/>
  <c r="U328" i="20" s="1"/>
  <c r="I329" i="20"/>
  <c r="U329" i="20" s="1"/>
  <c r="I330" i="20"/>
  <c r="U330" i="20" s="1"/>
  <c r="I331" i="20"/>
  <c r="U331" i="20" s="1"/>
  <c r="I332" i="20"/>
  <c r="U332" i="20" s="1"/>
  <c r="I333" i="20"/>
  <c r="U333" i="20" s="1"/>
  <c r="I334" i="20"/>
  <c r="U334" i="20" s="1"/>
  <c r="I335" i="20"/>
  <c r="U335" i="20" s="1"/>
  <c r="I336" i="20"/>
  <c r="U336" i="20" s="1"/>
  <c r="I337" i="20"/>
  <c r="U337" i="20" s="1"/>
  <c r="I338" i="20"/>
  <c r="U338" i="20" s="1"/>
  <c r="I339" i="20"/>
  <c r="U339" i="20" s="1"/>
  <c r="I340" i="20"/>
  <c r="U340" i="20" s="1"/>
  <c r="I341" i="20"/>
  <c r="U341" i="20" s="1"/>
  <c r="I342" i="20"/>
  <c r="U342" i="20" s="1"/>
  <c r="I343" i="20"/>
  <c r="U343" i="20" s="1"/>
  <c r="I344" i="20"/>
  <c r="U344" i="20" s="1"/>
  <c r="I345" i="20"/>
  <c r="U345" i="20" s="1"/>
  <c r="I346" i="20"/>
  <c r="U346" i="20" s="1"/>
  <c r="I347" i="20"/>
  <c r="U347" i="20" s="1"/>
  <c r="I348" i="20"/>
  <c r="U348" i="20" s="1"/>
  <c r="I349" i="20"/>
  <c r="U349" i="20" s="1"/>
  <c r="I350" i="20"/>
  <c r="U350" i="20" s="1"/>
  <c r="I351" i="20"/>
  <c r="U351" i="20" s="1"/>
  <c r="I352" i="20"/>
  <c r="U352" i="20" s="1"/>
  <c r="I353" i="20"/>
  <c r="U353" i="20" s="1"/>
  <c r="I354" i="20"/>
  <c r="U354" i="20" s="1"/>
  <c r="I355" i="20"/>
  <c r="U355" i="20" s="1"/>
  <c r="I356" i="20"/>
  <c r="U356" i="20" s="1"/>
  <c r="I357" i="20"/>
  <c r="U357" i="20" s="1"/>
  <c r="I358" i="20"/>
  <c r="U358" i="20" s="1"/>
  <c r="I359" i="20"/>
  <c r="U359" i="20" s="1"/>
  <c r="I360" i="20"/>
  <c r="U360" i="20" s="1"/>
  <c r="I361" i="20"/>
  <c r="U361" i="20" s="1"/>
  <c r="I362" i="20"/>
  <c r="U362" i="20" s="1"/>
  <c r="I363" i="20"/>
  <c r="U363" i="20" s="1"/>
  <c r="I364" i="20"/>
  <c r="U364" i="20" s="1"/>
  <c r="I365" i="20"/>
  <c r="U365" i="20" s="1"/>
  <c r="I366" i="20"/>
  <c r="U366" i="20" s="1"/>
  <c r="I367" i="20"/>
  <c r="U367" i="20" s="1"/>
  <c r="I370" i="20"/>
  <c r="U370" i="20" s="1"/>
  <c r="I371" i="20"/>
  <c r="U371" i="20" s="1"/>
  <c r="I372" i="20"/>
  <c r="U372" i="20" s="1"/>
  <c r="I368" i="20"/>
  <c r="U368" i="20" s="1"/>
  <c r="I369" i="20"/>
  <c r="U369" i="20" s="1"/>
  <c r="I374" i="20"/>
  <c r="U374" i="20" s="1"/>
  <c r="I375" i="20"/>
  <c r="U375" i="20" s="1"/>
  <c r="I373" i="20"/>
  <c r="U373" i="20" s="1"/>
  <c r="I376" i="20"/>
  <c r="U376" i="20" s="1"/>
  <c r="I378" i="20"/>
  <c r="U378" i="20" s="1"/>
  <c r="I379" i="20"/>
  <c r="U379" i="20" s="1"/>
  <c r="I377" i="20"/>
  <c r="U377" i="20" s="1"/>
  <c r="I380" i="20"/>
  <c r="U380" i="20" s="1"/>
  <c r="I382" i="20"/>
  <c r="U382" i="20" s="1"/>
  <c r="I384" i="20"/>
  <c r="U384" i="20" s="1"/>
  <c r="I383" i="20"/>
  <c r="U383" i="20" s="1"/>
  <c r="I381" i="20"/>
  <c r="U381" i="20" s="1"/>
  <c r="I387" i="20"/>
  <c r="U387" i="20" s="1"/>
  <c r="I385" i="20"/>
  <c r="U385" i="20" s="1"/>
  <c r="I386" i="20"/>
  <c r="U386" i="20" s="1"/>
  <c r="I388" i="20"/>
  <c r="U388" i="20" s="1"/>
  <c r="I389" i="20"/>
  <c r="U389" i="20" s="1"/>
  <c r="I390" i="20"/>
  <c r="U390" i="20" s="1"/>
  <c r="I391" i="20"/>
  <c r="U391" i="20" s="1"/>
  <c r="I392" i="20"/>
  <c r="U392" i="20" s="1"/>
  <c r="I393" i="20"/>
  <c r="U393" i="20" s="1"/>
  <c r="I394" i="20"/>
  <c r="U394" i="20" s="1"/>
  <c r="I395" i="20"/>
  <c r="U395" i="20" s="1"/>
  <c r="I396" i="20"/>
  <c r="U396" i="20" s="1"/>
  <c r="I397" i="20"/>
  <c r="U397" i="20" s="1"/>
  <c r="I398" i="20"/>
  <c r="U398" i="20" s="1"/>
  <c r="I399" i="20"/>
  <c r="U399" i="20" s="1"/>
  <c r="I400" i="20"/>
  <c r="U400" i="20" s="1"/>
  <c r="I401" i="20"/>
  <c r="U401" i="20" s="1"/>
  <c r="I402" i="20"/>
  <c r="U402" i="20" s="1"/>
  <c r="I403" i="20"/>
  <c r="U403" i="20" s="1"/>
  <c r="I404" i="20"/>
  <c r="U404" i="20" s="1"/>
  <c r="I405" i="20"/>
  <c r="U405" i="20" s="1"/>
  <c r="I406" i="20"/>
  <c r="U406" i="20" s="1"/>
  <c r="I407" i="20"/>
  <c r="U407" i="20" s="1"/>
  <c r="I408" i="20"/>
  <c r="U408" i="20" s="1"/>
  <c r="I409" i="20"/>
  <c r="U409" i="20" s="1"/>
  <c r="I410" i="20"/>
  <c r="U410" i="20" s="1"/>
  <c r="I411" i="20"/>
  <c r="U411" i="20" s="1"/>
  <c r="I412" i="20"/>
  <c r="U412" i="20" s="1"/>
  <c r="I413" i="20"/>
  <c r="U413" i="20" s="1"/>
  <c r="I414" i="20"/>
  <c r="U414" i="20" s="1"/>
  <c r="I415" i="20"/>
  <c r="U415" i="20" s="1"/>
  <c r="I416" i="20"/>
  <c r="U416" i="20" s="1"/>
  <c r="I417" i="20"/>
  <c r="U417" i="20" s="1"/>
  <c r="I418" i="20"/>
  <c r="U418" i="20" s="1"/>
  <c r="I419" i="20"/>
  <c r="U419" i="20" s="1"/>
  <c r="I420" i="20"/>
  <c r="U420" i="20" s="1"/>
  <c r="I421" i="20"/>
  <c r="U421" i="20" s="1"/>
  <c r="I422" i="20"/>
  <c r="U422" i="20" s="1"/>
  <c r="I423" i="20"/>
  <c r="U423" i="20" s="1"/>
  <c r="I424" i="20"/>
  <c r="U424" i="20" s="1"/>
  <c r="I425" i="20"/>
  <c r="U425" i="20" s="1"/>
  <c r="I426" i="20"/>
  <c r="U426" i="20" s="1"/>
  <c r="I427" i="20"/>
  <c r="U427" i="20" s="1"/>
  <c r="I428" i="20"/>
  <c r="U428" i="20" s="1"/>
  <c r="I429" i="20"/>
  <c r="U429" i="20" s="1"/>
  <c r="I430" i="20"/>
  <c r="U430" i="20" s="1"/>
  <c r="I431" i="20"/>
  <c r="U431" i="20" s="1"/>
  <c r="I432" i="20"/>
  <c r="U432" i="20" s="1"/>
  <c r="I433" i="20"/>
  <c r="U433" i="20" s="1"/>
  <c r="I434" i="20"/>
  <c r="U434" i="20" s="1"/>
  <c r="I435" i="20"/>
  <c r="U435" i="20" s="1"/>
  <c r="I436" i="20"/>
  <c r="U436" i="20" s="1"/>
  <c r="I437" i="20"/>
  <c r="U437" i="20" s="1"/>
  <c r="I438" i="20"/>
  <c r="U438" i="20" s="1"/>
  <c r="I439" i="20"/>
  <c r="U439" i="20" s="1"/>
  <c r="I440" i="20"/>
  <c r="U440" i="20" s="1"/>
  <c r="I441" i="20"/>
  <c r="U441" i="20" s="1"/>
  <c r="I442" i="20"/>
  <c r="U442" i="20" s="1"/>
  <c r="I443" i="20"/>
  <c r="U443" i="20" s="1"/>
  <c r="I444" i="20"/>
  <c r="U444" i="20" s="1"/>
  <c r="I445" i="20"/>
  <c r="U445" i="20" s="1"/>
  <c r="I446" i="20"/>
  <c r="U446" i="20" s="1"/>
  <c r="I447" i="20"/>
  <c r="U447" i="20" s="1"/>
  <c r="I448" i="20"/>
  <c r="I449" i="20"/>
  <c r="U449" i="20" s="1"/>
  <c r="I450" i="20"/>
  <c r="I451" i="20"/>
  <c r="U451" i="20" s="1"/>
  <c r="I452" i="20"/>
  <c r="I453" i="20"/>
  <c r="U453" i="20" s="1"/>
  <c r="I454" i="20"/>
  <c r="U454" i="20" s="1"/>
  <c r="I455" i="20"/>
  <c r="I456" i="20"/>
  <c r="U456" i="20" s="1"/>
  <c r="I457" i="20"/>
  <c r="I458" i="20"/>
  <c r="I459" i="20"/>
  <c r="U459" i="20" s="1"/>
  <c r="I460" i="20"/>
  <c r="U460" i="20" s="1"/>
  <c r="I461" i="20"/>
  <c r="U461" i="20" s="1"/>
  <c r="I462" i="20"/>
  <c r="I463" i="20"/>
  <c r="U463" i="20" s="1"/>
  <c r="I464" i="20"/>
  <c r="I465" i="20"/>
  <c r="I466" i="20"/>
  <c r="U466" i="20" s="1"/>
  <c r="I467" i="20"/>
  <c r="U467" i="20" s="1"/>
  <c r="I468" i="20"/>
  <c r="I469" i="20"/>
  <c r="U469" i="20" s="1"/>
  <c r="I470" i="20"/>
  <c r="U470" i="20" s="1"/>
  <c r="I471" i="20"/>
  <c r="U471" i="20" s="1"/>
  <c r="I472" i="20"/>
  <c r="I473" i="20"/>
  <c r="I474" i="20"/>
  <c r="I475" i="20"/>
  <c r="U475" i="20" s="1"/>
  <c r="I476" i="20"/>
  <c r="U476" i="20" s="1"/>
  <c r="I477" i="20"/>
  <c r="U477" i="20" s="1"/>
  <c r="I478" i="20"/>
  <c r="U478" i="20" s="1"/>
  <c r="I479" i="20"/>
  <c r="U479" i="20" s="1"/>
  <c r="I480" i="20"/>
  <c r="U480" i="20" s="1"/>
  <c r="I481" i="20"/>
  <c r="U481" i="20" s="1"/>
  <c r="I482" i="20"/>
  <c r="U482" i="20" s="1"/>
  <c r="I483" i="20"/>
  <c r="U483" i="20" s="1"/>
  <c r="I484" i="20"/>
  <c r="U484" i="20" s="1"/>
  <c r="I485" i="20"/>
  <c r="U485" i="20" s="1"/>
  <c r="I487" i="20"/>
  <c r="U487" i="20" s="1"/>
  <c r="I486" i="20"/>
  <c r="U486" i="20" s="1"/>
  <c r="I488" i="20"/>
  <c r="I489" i="20"/>
  <c r="U489" i="20" s="1"/>
  <c r="I490" i="20"/>
  <c r="U490" i="20" s="1"/>
  <c r="I491" i="20"/>
  <c r="U491" i="20" s="1"/>
  <c r="I4" i="20"/>
  <c r="U4" i="20" s="1"/>
  <c r="R2" i="20"/>
  <c r="R3" i="20"/>
  <c r="R5" i="20"/>
  <c r="R6" i="20"/>
  <c r="R7" i="20"/>
  <c r="R9" i="20"/>
  <c r="R8" i="20"/>
  <c r="R10" i="20"/>
  <c r="R11" i="20"/>
  <c r="R12" i="20"/>
  <c r="R13" i="20"/>
  <c r="R15" i="20"/>
  <c r="R14" i="20"/>
  <c r="R16" i="20"/>
  <c r="R18" i="20"/>
  <c r="R19" i="20"/>
  <c r="R17" i="20"/>
  <c r="R22" i="20"/>
  <c r="R20" i="20"/>
  <c r="R21" i="20"/>
  <c r="R23" i="20"/>
  <c r="R26" i="20"/>
  <c r="R24" i="20"/>
  <c r="R25" i="20"/>
  <c r="R28" i="20"/>
  <c r="R27" i="20"/>
  <c r="R29" i="20"/>
  <c r="R30" i="20"/>
  <c r="R31" i="20"/>
  <c r="R33" i="20"/>
  <c r="R32" i="20"/>
  <c r="R37" i="20"/>
  <c r="R34" i="20"/>
  <c r="R38" i="20"/>
  <c r="R36" i="20"/>
  <c r="R39" i="20"/>
  <c r="R35" i="20"/>
  <c r="R40" i="20"/>
  <c r="R41" i="20"/>
  <c r="R42" i="20"/>
  <c r="R43" i="20"/>
  <c r="R44" i="20"/>
  <c r="R45" i="20"/>
  <c r="R46" i="20"/>
  <c r="R47" i="20"/>
  <c r="R48" i="20"/>
  <c r="R49" i="20"/>
  <c r="R50" i="20"/>
  <c r="R51" i="20"/>
  <c r="R52" i="20"/>
  <c r="R53" i="20"/>
  <c r="R54" i="20"/>
  <c r="R55" i="20"/>
  <c r="R56" i="20"/>
  <c r="R57" i="20"/>
  <c r="R58" i="20"/>
  <c r="R59" i="20"/>
  <c r="R60" i="20"/>
  <c r="R61" i="20"/>
  <c r="R62" i="20"/>
  <c r="R63" i="20"/>
  <c r="R64" i="20"/>
  <c r="R65" i="20"/>
  <c r="R66" i="20"/>
  <c r="R67" i="20"/>
  <c r="R68" i="20"/>
  <c r="R69" i="20"/>
  <c r="R70" i="20"/>
  <c r="R71" i="20"/>
  <c r="R72" i="20"/>
  <c r="R73" i="20"/>
  <c r="R74" i="20"/>
  <c r="R75" i="20"/>
  <c r="R76" i="20"/>
  <c r="R77" i="20"/>
  <c r="R78" i="20"/>
  <c r="R79" i="20"/>
  <c r="R80" i="20"/>
  <c r="R81" i="20"/>
  <c r="R82" i="20"/>
  <c r="R83" i="20"/>
  <c r="R84" i="20"/>
  <c r="R85" i="20"/>
  <c r="R86" i="20"/>
  <c r="R87" i="20"/>
  <c r="R88" i="20"/>
  <c r="R89" i="20"/>
  <c r="R90" i="20"/>
  <c r="R97" i="20"/>
  <c r="R91" i="20"/>
  <c r="R93" i="20"/>
  <c r="R94" i="20"/>
  <c r="R95" i="20"/>
  <c r="R96" i="20"/>
  <c r="R98" i="20"/>
  <c r="R99" i="20"/>
  <c r="R100" i="20"/>
  <c r="R92" i="20"/>
  <c r="R101" i="20"/>
  <c r="R102" i="20"/>
  <c r="R104" i="20"/>
  <c r="R105" i="20"/>
  <c r="R106" i="20"/>
  <c r="R107" i="20"/>
  <c r="R108" i="20"/>
  <c r="R103" i="20"/>
  <c r="R112" i="20"/>
  <c r="R109" i="20"/>
  <c r="R110" i="20"/>
  <c r="R111" i="20"/>
  <c r="R113" i="20"/>
  <c r="R114" i="20"/>
  <c r="R115" i="20"/>
  <c r="R116" i="20"/>
  <c r="R117" i="20"/>
  <c r="R118" i="20"/>
  <c r="R119" i="20"/>
  <c r="R120" i="20"/>
  <c r="R121" i="20"/>
  <c r="R122" i="20"/>
  <c r="R123" i="20"/>
  <c r="R124" i="20"/>
  <c r="R128" i="20"/>
  <c r="R125" i="20"/>
  <c r="R126" i="20"/>
  <c r="R127" i="20"/>
  <c r="R129" i="20"/>
  <c r="R130" i="20"/>
  <c r="R131" i="20"/>
  <c r="R132" i="20"/>
  <c r="R133" i="20"/>
  <c r="R139" i="20"/>
  <c r="R134" i="20"/>
  <c r="R136" i="20"/>
  <c r="R137" i="20"/>
  <c r="R138" i="20"/>
  <c r="R140" i="20"/>
  <c r="R141" i="20"/>
  <c r="R142" i="20"/>
  <c r="R135" i="20"/>
  <c r="R143" i="20"/>
  <c r="R145" i="20"/>
  <c r="R146" i="20"/>
  <c r="R147" i="20"/>
  <c r="R148" i="20"/>
  <c r="R149" i="20"/>
  <c r="R150" i="20"/>
  <c r="R144" i="20"/>
  <c r="R154" i="20"/>
  <c r="R151" i="20"/>
  <c r="R152" i="20"/>
  <c r="R153" i="20"/>
  <c r="R155" i="20"/>
  <c r="R156" i="20"/>
  <c r="R157" i="20"/>
  <c r="R158" i="20"/>
  <c r="R159" i="20"/>
  <c r="R160" i="20"/>
  <c r="R161" i="20"/>
  <c r="R162" i="20"/>
  <c r="R163" i="20"/>
  <c r="R164" i="20"/>
  <c r="R165" i="20"/>
  <c r="R166" i="20"/>
  <c r="R170" i="20"/>
  <c r="R167" i="20"/>
  <c r="R168" i="20"/>
  <c r="R169" i="20"/>
  <c r="R171" i="20"/>
  <c r="R172" i="20"/>
  <c r="R173" i="20"/>
  <c r="R174" i="20"/>
  <c r="R175" i="20"/>
  <c r="R176" i="20"/>
  <c r="R177" i="20"/>
  <c r="R178" i="20"/>
  <c r="R179" i="20"/>
  <c r="R180" i="20"/>
  <c r="R181" i="20"/>
  <c r="R182" i="20"/>
  <c r="R183" i="20"/>
  <c r="R184" i="20"/>
  <c r="R185" i="20"/>
  <c r="R186" i="20"/>
  <c r="R187" i="20"/>
  <c r="R188" i="20"/>
  <c r="R189" i="20"/>
  <c r="R190" i="20"/>
  <c r="R191" i="20"/>
  <c r="R192" i="20"/>
  <c r="R193" i="20"/>
  <c r="R194" i="20"/>
  <c r="R195" i="20"/>
  <c r="R196" i="20"/>
  <c r="R197" i="20"/>
  <c r="R198" i="20"/>
  <c r="R199" i="20"/>
  <c r="R200" i="20"/>
  <c r="R201" i="20"/>
  <c r="R202" i="20"/>
  <c r="R203" i="20"/>
  <c r="R204" i="20"/>
  <c r="R205" i="20"/>
  <c r="R206" i="20"/>
  <c r="R207" i="20"/>
  <c r="R208" i="20"/>
  <c r="R209" i="20"/>
  <c r="R210" i="20"/>
  <c r="R211" i="20"/>
  <c r="R212" i="20"/>
  <c r="R213" i="20"/>
  <c r="R214" i="20"/>
  <c r="R218" i="20"/>
  <c r="R215" i="20"/>
  <c r="R219" i="20"/>
  <c r="R216" i="20"/>
  <c r="R217" i="20"/>
  <c r="R220" i="20"/>
  <c r="R223" i="20"/>
  <c r="R221" i="20"/>
  <c r="R222" i="20"/>
  <c r="R225" i="20"/>
  <c r="R224" i="20"/>
  <c r="R227" i="20"/>
  <c r="R226" i="20"/>
  <c r="R228" i="20"/>
  <c r="R229" i="20"/>
  <c r="R231" i="20"/>
  <c r="R232" i="20"/>
  <c r="R230" i="20"/>
  <c r="R233" i="20"/>
  <c r="R234" i="20"/>
  <c r="R235" i="20"/>
  <c r="R237" i="20"/>
  <c r="R236" i="20"/>
  <c r="R238" i="20"/>
  <c r="R239" i="20"/>
  <c r="R240" i="20"/>
  <c r="R241" i="20"/>
  <c r="R242" i="20"/>
  <c r="R243" i="20"/>
  <c r="R244" i="20"/>
  <c r="R245" i="20"/>
  <c r="R246" i="20"/>
  <c r="R247" i="20"/>
  <c r="R248" i="20"/>
  <c r="R250" i="20"/>
  <c r="R251" i="20"/>
  <c r="R249" i="20"/>
  <c r="R252" i="20"/>
  <c r="R254" i="20"/>
  <c r="R253" i="20"/>
  <c r="R255" i="20"/>
  <c r="R257" i="20"/>
  <c r="R259" i="20"/>
  <c r="R260" i="20"/>
  <c r="R258" i="20"/>
  <c r="R261" i="20"/>
  <c r="R256" i="20"/>
  <c r="R262" i="20"/>
  <c r="R265" i="20"/>
  <c r="R268" i="20"/>
  <c r="R266" i="20"/>
  <c r="R269" i="20"/>
  <c r="R267" i="20"/>
  <c r="R263" i="20"/>
  <c r="R270" i="20"/>
  <c r="R271" i="20"/>
  <c r="R264" i="20"/>
  <c r="R274" i="20"/>
  <c r="R279" i="20"/>
  <c r="R275" i="20"/>
  <c r="R280" i="20"/>
  <c r="R276" i="20"/>
  <c r="R272" i="20"/>
  <c r="R273" i="20"/>
  <c r="R277" i="20"/>
  <c r="R278" i="20"/>
  <c r="R281" i="20"/>
  <c r="R282" i="20"/>
  <c r="R283" i="20"/>
  <c r="R286" i="20"/>
  <c r="R284" i="20"/>
  <c r="R287" i="20"/>
  <c r="R285" i="20"/>
  <c r="R288" i="20"/>
  <c r="R293" i="20"/>
  <c r="R294" i="20"/>
  <c r="R290" i="20"/>
  <c r="R295" i="20"/>
  <c r="R291" i="20"/>
  <c r="R289" i="20"/>
  <c r="R292" i="20"/>
  <c r="R298" i="20"/>
  <c r="R300" i="20"/>
  <c r="R299" i="20"/>
  <c r="R301" i="20"/>
  <c r="R296" i="20"/>
  <c r="R302" i="20"/>
  <c r="R297" i="20"/>
  <c r="R304" i="20"/>
  <c r="R306" i="20"/>
  <c r="R305" i="20"/>
  <c r="R307" i="20"/>
  <c r="R303" i="20"/>
  <c r="R309" i="20"/>
  <c r="R311" i="20"/>
  <c r="R310" i="20"/>
  <c r="R312" i="20"/>
  <c r="R308" i="20"/>
  <c r="R314" i="20"/>
  <c r="R315" i="20"/>
  <c r="R313" i="20"/>
  <c r="R317" i="20"/>
  <c r="R316" i="20"/>
  <c r="R320" i="20"/>
  <c r="R318" i="20"/>
  <c r="R321" i="20"/>
  <c r="R319" i="20"/>
  <c r="R323" i="20"/>
  <c r="R322" i="20"/>
  <c r="R324" i="20"/>
  <c r="R325" i="20"/>
  <c r="R326" i="20"/>
  <c r="R327" i="20"/>
  <c r="R328" i="20"/>
  <c r="R329" i="20"/>
  <c r="R330" i="20"/>
  <c r="R331" i="20"/>
  <c r="R332" i="20"/>
  <c r="R333" i="20"/>
  <c r="R334" i="20"/>
  <c r="R335" i="20"/>
  <c r="R336" i="20"/>
  <c r="R337" i="20"/>
  <c r="R338" i="20"/>
  <c r="R339" i="20"/>
  <c r="R340" i="20"/>
  <c r="R341" i="20"/>
  <c r="R342" i="20"/>
  <c r="R343" i="20"/>
  <c r="R344" i="20"/>
  <c r="R345" i="20"/>
  <c r="R346" i="20"/>
  <c r="R347" i="20"/>
  <c r="R348" i="20"/>
  <c r="R349" i="20"/>
  <c r="R350" i="20"/>
  <c r="R351" i="20"/>
  <c r="R352" i="20"/>
  <c r="R353" i="20"/>
  <c r="R354" i="20"/>
  <c r="R355" i="20"/>
  <c r="R356" i="20"/>
  <c r="R357" i="20"/>
  <c r="R358" i="20"/>
  <c r="R359" i="20"/>
  <c r="R360" i="20"/>
  <c r="R361" i="20"/>
  <c r="R362" i="20"/>
  <c r="R363" i="20"/>
  <c r="R364" i="20"/>
  <c r="R365" i="20"/>
  <c r="R366" i="20"/>
  <c r="R367" i="20"/>
  <c r="R370" i="20"/>
  <c r="R371" i="20"/>
  <c r="R372" i="20"/>
  <c r="R368" i="20"/>
  <c r="R369" i="20"/>
  <c r="R374" i="20"/>
  <c r="R375" i="20"/>
  <c r="R373" i="20"/>
  <c r="R376" i="20"/>
  <c r="R378" i="20"/>
  <c r="R379" i="20"/>
  <c r="R377" i="20"/>
  <c r="R380" i="20"/>
  <c r="R382" i="20"/>
  <c r="R384" i="20"/>
  <c r="R383" i="20"/>
  <c r="R381" i="20"/>
  <c r="R387" i="20"/>
  <c r="R385" i="20"/>
  <c r="R386" i="20"/>
  <c r="R388" i="20"/>
  <c r="R389" i="20"/>
  <c r="R390" i="20"/>
  <c r="R391" i="20"/>
  <c r="R392" i="20"/>
  <c r="R393" i="20"/>
  <c r="R394" i="20"/>
  <c r="R395" i="20"/>
  <c r="R396" i="20"/>
  <c r="R397" i="20"/>
  <c r="R398" i="20"/>
  <c r="R399" i="20"/>
  <c r="R400" i="20"/>
  <c r="R401" i="20"/>
  <c r="R402" i="20"/>
  <c r="R403" i="20"/>
  <c r="R404" i="20"/>
  <c r="R405" i="20"/>
  <c r="R406" i="20"/>
  <c r="R407" i="20"/>
  <c r="R408" i="20"/>
  <c r="R409" i="20"/>
  <c r="R410" i="20"/>
  <c r="R411" i="20"/>
  <c r="R412" i="20"/>
  <c r="R413" i="20"/>
  <c r="R414" i="20"/>
  <c r="R415" i="20"/>
  <c r="R416" i="20"/>
  <c r="R417" i="20"/>
  <c r="R418" i="20"/>
  <c r="R419" i="20"/>
  <c r="R420" i="20"/>
  <c r="R421" i="20"/>
  <c r="R422" i="20"/>
  <c r="R423" i="20"/>
  <c r="R424" i="20"/>
  <c r="R425" i="20"/>
  <c r="R426" i="20"/>
  <c r="R427" i="20"/>
  <c r="R428" i="20"/>
  <c r="R429" i="20"/>
  <c r="R430" i="20"/>
  <c r="R431" i="20"/>
  <c r="R432" i="20"/>
  <c r="R433" i="20"/>
  <c r="R434" i="20"/>
  <c r="R435" i="20"/>
  <c r="R436" i="20"/>
  <c r="R437" i="20"/>
  <c r="R438" i="20"/>
  <c r="R439" i="20"/>
  <c r="R440" i="20"/>
  <c r="R441" i="20"/>
  <c r="R442" i="20"/>
  <c r="R443" i="20"/>
  <c r="R444" i="20"/>
  <c r="R445" i="20"/>
  <c r="R446" i="20"/>
  <c r="R447" i="20"/>
  <c r="R448" i="20"/>
  <c r="R449" i="20"/>
  <c r="R450" i="20"/>
  <c r="R451" i="20"/>
  <c r="R452" i="20"/>
  <c r="R453" i="20"/>
  <c r="R454" i="20"/>
  <c r="R455" i="20"/>
  <c r="R456" i="20"/>
  <c r="R457" i="20"/>
  <c r="R458" i="20"/>
  <c r="R459" i="20"/>
  <c r="R460" i="20"/>
  <c r="R461" i="20"/>
  <c r="R462" i="20"/>
  <c r="R463" i="20"/>
  <c r="R464" i="20"/>
  <c r="R465" i="20"/>
  <c r="R466" i="20"/>
  <c r="R467" i="20"/>
  <c r="R468" i="20"/>
  <c r="R469" i="20"/>
  <c r="R470" i="20"/>
  <c r="R471" i="20"/>
  <c r="R472" i="20"/>
  <c r="R473" i="20"/>
  <c r="R474" i="20"/>
  <c r="R475" i="20"/>
  <c r="R476" i="20"/>
  <c r="R477" i="20"/>
  <c r="R478" i="20"/>
  <c r="R479" i="20"/>
  <c r="R480" i="20"/>
  <c r="R481" i="20"/>
  <c r="R482" i="20"/>
  <c r="R483" i="20"/>
  <c r="R484" i="20"/>
  <c r="R485" i="20"/>
  <c r="R487" i="20"/>
  <c r="R486" i="20"/>
  <c r="R488" i="20"/>
  <c r="R489" i="20"/>
  <c r="R490" i="20"/>
  <c r="R491" i="20"/>
  <c r="R4" i="20"/>
  <c r="Q2" i="20"/>
  <c r="Q3" i="20"/>
  <c r="Q5" i="20"/>
  <c r="Q6" i="20"/>
  <c r="Q7" i="20"/>
  <c r="Q9" i="20"/>
  <c r="T9" i="20" s="1"/>
  <c r="Q8" i="20"/>
  <c r="Q10" i="20"/>
  <c r="Q11" i="20"/>
  <c r="Q12" i="20"/>
  <c r="Q13" i="20"/>
  <c r="Q15" i="20"/>
  <c r="Q14" i="20"/>
  <c r="Q16" i="20"/>
  <c r="T16" i="20" s="1"/>
  <c r="Q18" i="20"/>
  <c r="Q19" i="20"/>
  <c r="Q17" i="20"/>
  <c r="Q22" i="20"/>
  <c r="Q20" i="20"/>
  <c r="Q21" i="20"/>
  <c r="Q23" i="20"/>
  <c r="Q26" i="20"/>
  <c r="T26" i="20" s="1"/>
  <c r="Q24" i="20"/>
  <c r="Q25" i="20"/>
  <c r="Q28" i="20"/>
  <c r="Q27" i="20"/>
  <c r="Q29" i="20"/>
  <c r="Q30" i="20"/>
  <c r="Q31" i="20"/>
  <c r="Q33" i="20"/>
  <c r="Q32" i="20"/>
  <c r="Q37" i="20"/>
  <c r="Q34" i="20"/>
  <c r="Q38" i="20"/>
  <c r="Q36" i="20"/>
  <c r="Q39" i="20"/>
  <c r="Q35" i="20"/>
  <c r="Q40" i="20"/>
  <c r="T40" i="20" s="1"/>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7" i="20"/>
  <c r="Q91" i="20"/>
  <c r="Q93" i="20"/>
  <c r="Q94" i="20"/>
  <c r="Q95" i="20"/>
  <c r="Q96" i="20"/>
  <c r="Q98" i="20"/>
  <c r="Q99" i="20"/>
  <c r="Q100" i="20"/>
  <c r="Q92" i="20"/>
  <c r="Q101" i="20"/>
  <c r="Q102" i="20"/>
  <c r="Q104" i="20"/>
  <c r="Q105" i="20"/>
  <c r="Q106" i="20"/>
  <c r="Q107" i="20"/>
  <c r="Q108" i="20"/>
  <c r="Q103" i="20"/>
  <c r="Q112" i="20"/>
  <c r="Q109" i="20"/>
  <c r="Q110" i="20"/>
  <c r="Q111" i="20"/>
  <c r="Q113" i="20"/>
  <c r="Q114" i="20"/>
  <c r="Q115" i="20"/>
  <c r="Q116" i="20"/>
  <c r="Q117" i="20"/>
  <c r="Q118" i="20"/>
  <c r="Q119" i="20"/>
  <c r="Q120" i="20"/>
  <c r="Q121" i="20"/>
  <c r="Q122" i="20"/>
  <c r="Q123" i="20"/>
  <c r="Q124" i="20"/>
  <c r="Q128" i="20"/>
  <c r="Q125" i="20"/>
  <c r="Q126" i="20"/>
  <c r="Q127" i="20"/>
  <c r="Q129" i="20"/>
  <c r="Q130" i="20"/>
  <c r="Q131" i="20"/>
  <c r="Q132" i="20"/>
  <c r="Q133" i="20"/>
  <c r="Q139" i="20"/>
  <c r="Q134" i="20"/>
  <c r="Q136" i="20"/>
  <c r="Q137" i="20"/>
  <c r="Q138" i="20"/>
  <c r="Q140" i="20"/>
  <c r="Q141" i="20"/>
  <c r="Q142" i="20"/>
  <c r="Q135" i="20"/>
  <c r="Q143" i="20"/>
  <c r="Q145" i="20"/>
  <c r="Q146" i="20"/>
  <c r="Q147" i="20"/>
  <c r="Q148" i="20"/>
  <c r="Q149" i="20"/>
  <c r="Q150" i="20"/>
  <c r="Q144" i="20"/>
  <c r="Q154" i="20"/>
  <c r="Q151" i="20"/>
  <c r="Q152" i="20"/>
  <c r="Q153" i="20"/>
  <c r="Q155" i="20"/>
  <c r="Q156" i="20"/>
  <c r="Q157" i="20"/>
  <c r="Q158" i="20"/>
  <c r="Q159" i="20"/>
  <c r="Q160" i="20"/>
  <c r="Q161" i="20"/>
  <c r="Q162" i="20"/>
  <c r="Q163" i="20"/>
  <c r="Q164" i="20"/>
  <c r="Q165" i="20"/>
  <c r="Q166" i="20"/>
  <c r="Q170" i="20"/>
  <c r="Q167" i="20"/>
  <c r="Q168" i="20"/>
  <c r="Q169" i="20"/>
  <c r="Q171" i="20"/>
  <c r="Q172" i="20"/>
  <c r="Q173" i="20"/>
  <c r="Q174" i="20"/>
  <c r="Q175" i="20"/>
  <c r="Q176" i="20"/>
  <c r="Q177" i="20"/>
  <c r="Q178" i="20"/>
  <c r="Q179" i="20"/>
  <c r="Q180" i="20"/>
  <c r="Q181" i="20"/>
  <c r="Q182" i="20"/>
  <c r="Q183" i="20"/>
  <c r="Q184" i="20"/>
  <c r="Q185" i="20"/>
  <c r="Q186" i="20"/>
  <c r="Q187" i="20"/>
  <c r="Q188" i="20"/>
  <c r="Q189" i="20"/>
  <c r="Q190" i="20"/>
  <c r="Q191" i="20"/>
  <c r="Q192" i="20"/>
  <c r="Q193" i="20"/>
  <c r="Q194" i="20"/>
  <c r="Q195" i="20"/>
  <c r="Q196" i="20"/>
  <c r="Q197" i="20"/>
  <c r="Q198" i="20"/>
  <c r="Q199" i="20"/>
  <c r="Q200" i="20"/>
  <c r="Q201" i="20"/>
  <c r="Q202" i="20"/>
  <c r="Q203" i="20"/>
  <c r="Q204" i="20"/>
  <c r="Q205" i="20"/>
  <c r="Q206" i="20"/>
  <c r="Q207" i="20"/>
  <c r="Q208" i="20"/>
  <c r="Q209" i="20"/>
  <c r="Q210" i="20"/>
  <c r="Q211" i="20"/>
  <c r="Q212" i="20"/>
  <c r="Q213" i="20"/>
  <c r="Q214" i="20"/>
  <c r="Q218" i="20"/>
  <c r="Q215" i="20"/>
  <c r="Q219" i="20"/>
  <c r="Q216" i="20"/>
  <c r="Q217" i="20"/>
  <c r="Q220" i="20"/>
  <c r="Q223" i="20"/>
  <c r="Q221" i="20"/>
  <c r="Q222" i="20"/>
  <c r="Q225" i="20"/>
  <c r="Q224" i="20"/>
  <c r="Q227" i="20"/>
  <c r="Q226" i="20"/>
  <c r="Q228" i="20"/>
  <c r="Q229" i="20"/>
  <c r="Q231" i="20"/>
  <c r="Q232" i="20"/>
  <c r="Q230" i="20"/>
  <c r="Q233" i="20"/>
  <c r="Q234" i="20"/>
  <c r="Q235" i="20"/>
  <c r="Q237" i="20"/>
  <c r="Q236" i="20"/>
  <c r="Q238" i="20"/>
  <c r="Q239" i="20"/>
  <c r="Q240" i="20"/>
  <c r="Q241" i="20"/>
  <c r="Q242" i="20"/>
  <c r="Q243" i="20"/>
  <c r="Q244" i="20"/>
  <c r="Q245" i="20"/>
  <c r="Q246" i="20"/>
  <c r="Q247" i="20"/>
  <c r="Q248" i="20"/>
  <c r="Q250" i="20"/>
  <c r="Q251" i="20"/>
  <c r="Q249" i="20"/>
  <c r="Q252" i="20"/>
  <c r="Q254" i="20"/>
  <c r="Q253" i="20"/>
  <c r="Q255" i="20"/>
  <c r="Q257" i="20"/>
  <c r="Q259" i="20"/>
  <c r="Q260" i="20"/>
  <c r="Q258" i="20"/>
  <c r="Q261" i="20"/>
  <c r="Q256" i="20"/>
  <c r="Q262" i="20"/>
  <c r="Q265" i="20"/>
  <c r="Q268" i="20"/>
  <c r="Q266" i="20"/>
  <c r="Q269" i="20"/>
  <c r="Q267" i="20"/>
  <c r="Q263" i="20"/>
  <c r="Q270" i="20"/>
  <c r="Q271" i="20"/>
  <c r="Q264" i="20"/>
  <c r="Q274" i="20"/>
  <c r="Q279" i="20"/>
  <c r="Q275" i="20"/>
  <c r="Q280" i="20"/>
  <c r="Q276" i="20"/>
  <c r="Q272" i="20"/>
  <c r="Q273" i="20"/>
  <c r="Q277" i="20"/>
  <c r="Q278" i="20"/>
  <c r="Q281" i="20"/>
  <c r="Q282" i="20"/>
  <c r="Q283" i="20"/>
  <c r="Q286" i="20"/>
  <c r="Q284" i="20"/>
  <c r="Q287" i="20"/>
  <c r="Q285" i="20"/>
  <c r="Q288" i="20"/>
  <c r="Q293" i="20"/>
  <c r="Q294" i="20"/>
  <c r="Q290" i="20"/>
  <c r="Q295" i="20"/>
  <c r="Q291" i="20"/>
  <c r="Q289" i="20"/>
  <c r="Q292" i="20"/>
  <c r="Q298" i="20"/>
  <c r="Q300" i="20"/>
  <c r="Q299" i="20"/>
  <c r="Q301" i="20"/>
  <c r="Q296" i="20"/>
  <c r="Q302" i="20"/>
  <c r="Q297" i="20"/>
  <c r="Q304" i="20"/>
  <c r="Q306" i="20"/>
  <c r="Q305" i="20"/>
  <c r="Q307" i="20"/>
  <c r="Q303" i="20"/>
  <c r="Q309" i="20"/>
  <c r="Q311" i="20"/>
  <c r="Q310" i="20"/>
  <c r="Q312" i="20"/>
  <c r="Q308" i="20"/>
  <c r="Q314" i="20"/>
  <c r="Q315" i="20"/>
  <c r="Q313" i="20"/>
  <c r="Q317" i="20"/>
  <c r="Q316" i="20"/>
  <c r="Q320" i="20"/>
  <c r="Q318" i="20"/>
  <c r="Q321" i="20"/>
  <c r="Q319" i="20"/>
  <c r="Q323" i="20"/>
  <c r="Q322" i="20"/>
  <c r="Q324" i="20"/>
  <c r="Q325" i="20"/>
  <c r="Q326" i="20"/>
  <c r="Q327" i="20"/>
  <c r="Q328" i="20"/>
  <c r="Q329" i="20"/>
  <c r="Q330" i="20"/>
  <c r="Q331" i="20"/>
  <c r="Q332" i="20"/>
  <c r="Q333" i="20"/>
  <c r="Q334" i="20"/>
  <c r="Q335" i="20"/>
  <c r="Q336" i="20"/>
  <c r="Q337" i="20"/>
  <c r="Q338" i="20"/>
  <c r="Q339" i="20"/>
  <c r="Q340" i="20"/>
  <c r="Q341" i="20"/>
  <c r="Q342" i="20"/>
  <c r="Q343" i="20"/>
  <c r="Q344" i="20"/>
  <c r="Q345" i="20"/>
  <c r="Q346" i="20"/>
  <c r="Q347" i="20"/>
  <c r="Q348" i="20"/>
  <c r="Q349" i="20"/>
  <c r="Q350" i="20"/>
  <c r="Q351" i="20"/>
  <c r="Q352" i="20"/>
  <c r="Q353" i="20"/>
  <c r="Q354" i="20"/>
  <c r="Q355" i="20"/>
  <c r="Q356" i="20"/>
  <c r="Q357" i="20"/>
  <c r="Q358" i="20"/>
  <c r="Q359" i="20"/>
  <c r="Q360" i="20"/>
  <c r="Q361" i="20"/>
  <c r="Q362" i="20"/>
  <c r="Q363" i="20"/>
  <c r="Q364" i="20"/>
  <c r="Q365" i="20"/>
  <c r="Q366" i="20"/>
  <c r="Q367" i="20"/>
  <c r="Q370" i="20"/>
  <c r="Q371" i="20"/>
  <c r="Q372" i="20"/>
  <c r="Q368" i="20"/>
  <c r="Q369" i="20"/>
  <c r="Q374" i="20"/>
  <c r="Q375" i="20"/>
  <c r="Q373" i="20"/>
  <c r="Q376" i="20"/>
  <c r="Q378" i="20"/>
  <c r="Q379" i="20"/>
  <c r="Q377" i="20"/>
  <c r="Q380" i="20"/>
  <c r="Q382" i="20"/>
  <c r="Q384" i="20"/>
  <c r="Q383" i="20"/>
  <c r="Q381" i="20"/>
  <c r="Q387" i="20"/>
  <c r="Q385" i="20"/>
  <c r="Q386" i="20"/>
  <c r="Q388" i="20"/>
  <c r="Q389" i="20"/>
  <c r="Q390" i="20"/>
  <c r="Q391" i="20"/>
  <c r="Q392" i="20"/>
  <c r="Q393" i="20"/>
  <c r="Q394" i="20"/>
  <c r="Q395" i="20"/>
  <c r="Q396" i="20"/>
  <c r="Q397" i="20"/>
  <c r="Q398" i="20"/>
  <c r="Q399" i="20"/>
  <c r="Q400" i="20"/>
  <c r="Q401" i="20"/>
  <c r="Q402" i="20"/>
  <c r="Q403" i="20"/>
  <c r="Q404" i="20"/>
  <c r="Q405" i="20"/>
  <c r="Q406" i="20"/>
  <c r="Q407" i="20"/>
  <c r="Q408" i="20"/>
  <c r="Q409" i="20"/>
  <c r="Q410" i="20"/>
  <c r="Q411" i="20"/>
  <c r="Q412" i="20"/>
  <c r="Q413" i="20"/>
  <c r="Q414" i="20"/>
  <c r="Q415" i="20"/>
  <c r="Q416" i="20"/>
  <c r="Q417" i="20"/>
  <c r="Q418" i="20"/>
  <c r="Q419" i="20"/>
  <c r="Q420" i="20"/>
  <c r="Q421" i="20"/>
  <c r="Q422" i="20"/>
  <c r="Q423" i="20"/>
  <c r="Q424" i="20"/>
  <c r="Q425" i="20"/>
  <c r="Q426" i="20"/>
  <c r="Q427" i="20"/>
  <c r="Q428" i="20"/>
  <c r="Q429" i="20"/>
  <c r="Q430" i="20"/>
  <c r="Q431" i="20"/>
  <c r="Q432" i="20"/>
  <c r="Q433" i="20"/>
  <c r="Q434" i="20"/>
  <c r="Q435" i="20"/>
  <c r="Q436" i="20"/>
  <c r="Q437" i="20"/>
  <c r="Q438" i="20"/>
  <c r="Q439" i="20"/>
  <c r="Q440" i="20"/>
  <c r="Q441" i="20"/>
  <c r="Q442" i="20"/>
  <c r="Q443" i="20"/>
  <c r="Q444" i="20"/>
  <c r="Q445" i="20"/>
  <c r="Q446" i="20"/>
  <c r="Q447" i="20"/>
  <c r="Q448" i="20"/>
  <c r="Q449" i="20"/>
  <c r="Q450" i="20"/>
  <c r="Q451" i="20"/>
  <c r="Q452" i="20"/>
  <c r="Q453" i="20"/>
  <c r="Q454" i="20"/>
  <c r="Q455" i="20"/>
  <c r="Q456" i="20"/>
  <c r="Q457" i="20"/>
  <c r="Q458" i="20"/>
  <c r="Q459" i="20"/>
  <c r="Q460" i="20"/>
  <c r="Q461" i="20"/>
  <c r="Q462" i="20"/>
  <c r="Q463" i="20"/>
  <c r="Q464" i="20"/>
  <c r="Q465" i="20"/>
  <c r="Q466" i="20"/>
  <c r="Q467" i="20"/>
  <c r="Q468" i="20"/>
  <c r="Q469" i="20"/>
  <c r="Q470" i="20"/>
  <c r="Q471" i="20"/>
  <c r="Q472" i="20"/>
  <c r="Q473" i="20"/>
  <c r="Q474" i="20"/>
  <c r="Q475" i="20"/>
  <c r="Q476" i="20"/>
  <c r="Q477" i="20"/>
  <c r="Q478" i="20"/>
  <c r="Q479" i="20"/>
  <c r="Q480" i="20"/>
  <c r="Q481" i="20"/>
  <c r="Q482" i="20"/>
  <c r="Q483" i="20"/>
  <c r="Q484" i="20"/>
  <c r="Q485" i="20"/>
  <c r="Q487" i="20"/>
  <c r="Q486" i="20"/>
  <c r="Q488" i="20"/>
  <c r="Q489" i="20"/>
  <c r="Q490" i="20"/>
  <c r="Q491" i="20"/>
  <c r="Q4" i="20"/>
  <c r="M491" i="20"/>
  <c r="M490" i="20"/>
  <c r="M489" i="20"/>
  <c r="M488" i="20"/>
  <c r="M486" i="20"/>
  <c r="M487" i="20"/>
  <c r="M485" i="20"/>
  <c r="M484" i="20"/>
  <c r="M483" i="20"/>
  <c r="M482" i="20"/>
  <c r="M481" i="20"/>
  <c r="M480" i="20"/>
  <c r="M479" i="20"/>
  <c r="M478" i="20"/>
  <c r="M477" i="20"/>
  <c r="M476" i="20"/>
  <c r="M475" i="20"/>
  <c r="M474" i="20"/>
  <c r="M473" i="20"/>
  <c r="M472" i="20"/>
  <c r="M471" i="20"/>
  <c r="M470" i="20"/>
  <c r="M469" i="20"/>
  <c r="M468" i="20"/>
  <c r="M467" i="20"/>
  <c r="M466" i="20"/>
  <c r="M465" i="20"/>
  <c r="M464" i="20"/>
  <c r="M463" i="20"/>
  <c r="M462" i="20"/>
  <c r="M461" i="20"/>
  <c r="M460" i="20"/>
  <c r="M459" i="20"/>
  <c r="M458" i="20"/>
  <c r="M457" i="20"/>
  <c r="M456" i="20"/>
  <c r="M455" i="20"/>
  <c r="M454" i="20"/>
  <c r="M453" i="20"/>
  <c r="M452" i="20"/>
  <c r="M451" i="20"/>
  <c r="M450" i="20"/>
  <c r="M449" i="20"/>
  <c r="M448" i="20"/>
  <c r="M447" i="20"/>
  <c r="M446" i="20"/>
  <c r="M445" i="20"/>
  <c r="M444" i="20"/>
  <c r="M443" i="20"/>
  <c r="M442" i="20"/>
  <c r="M441" i="20"/>
  <c r="M440" i="20"/>
  <c r="M439" i="20"/>
  <c r="M438" i="20"/>
  <c r="M437" i="20"/>
  <c r="M436" i="20"/>
  <c r="M435" i="20"/>
  <c r="M434" i="20"/>
  <c r="M433" i="20"/>
  <c r="M432" i="20"/>
  <c r="M431" i="20"/>
  <c r="M430" i="20"/>
  <c r="M429" i="20"/>
  <c r="M428" i="20"/>
  <c r="M427" i="20"/>
  <c r="M426" i="20"/>
  <c r="M425" i="20"/>
  <c r="M424" i="20"/>
  <c r="M423" i="20"/>
  <c r="M422" i="20"/>
  <c r="M421" i="20"/>
  <c r="M420" i="20"/>
  <c r="M419" i="20"/>
  <c r="M418" i="20"/>
  <c r="M417" i="20"/>
  <c r="M416" i="20"/>
  <c r="M415" i="20"/>
  <c r="M414" i="20"/>
  <c r="M413" i="20"/>
  <c r="M412" i="20"/>
  <c r="M411" i="20"/>
  <c r="M410" i="20"/>
  <c r="M409" i="20"/>
  <c r="M408" i="20"/>
  <c r="M407" i="20"/>
  <c r="M406" i="20"/>
  <c r="M405" i="20"/>
  <c r="M404" i="20"/>
  <c r="M403" i="20"/>
  <c r="M402" i="20"/>
  <c r="M401" i="20"/>
  <c r="M400" i="20"/>
  <c r="M399" i="20"/>
  <c r="M398" i="20"/>
  <c r="M397" i="20"/>
  <c r="M396" i="20"/>
  <c r="M395" i="20"/>
  <c r="M394" i="20"/>
  <c r="M393" i="20"/>
  <c r="M392" i="20"/>
  <c r="M391" i="20"/>
  <c r="M390" i="20"/>
  <c r="M389" i="20"/>
  <c r="M388" i="20"/>
  <c r="M386" i="20"/>
  <c r="M385" i="20"/>
  <c r="M387" i="20"/>
  <c r="M381" i="20"/>
  <c r="M383" i="20"/>
  <c r="M384" i="20"/>
  <c r="M382" i="20"/>
  <c r="M380" i="20"/>
  <c r="M377" i="20"/>
  <c r="M379" i="20"/>
  <c r="M378" i="20"/>
  <c r="M376" i="20"/>
  <c r="M373" i="20"/>
  <c r="M375" i="20"/>
  <c r="M374" i="20"/>
  <c r="M369" i="20"/>
  <c r="M368" i="20"/>
  <c r="M372" i="20"/>
  <c r="M371" i="20"/>
  <c r="M370" i="20"/>
  <c r="M367" i="20"/>
  <c r="M366" i="20"/>
  <c r="M365" i="20"/>
  <c r="M364" i="20"/>
  <c r="M363" i="20"/>
  <c r="M362" i="20"/>
  <c r="M361" i="20"/>
  <c r="M360" i="20"/>
  <c r="M359" i="20"/>
  <c r="M358" i="20"/>
  <c r="M357" i="20"/>
  <c r="M356" i="20"/>
  <c r="M355" i="20"/>
  <c r="M354" i="20"/>
  <c r="M353" i="20"/>
  <c r="M352" i="20"/>
  <c r="M351" i="20"/>
  <c r="M350" i="20"/>
  <c r="M349" i="20"/>
  <c r="M348" i="20"/>
  <c r="M347" i="20"/>
  <c r="M346" i="20"/>
  <c r="M345" i="20"/>
  <c r="M344" i="20"/>
  <c r="M343" i="20"/>
  <c r="M342" i="20"/>
  <c r="M341" i="20"/>
  <c r="M340" i="20"/>
  <c r="M339" i="20"/>
  <c r="M338" i="20"/>
  <c r="M337" i="20"/>
  <c r="M336" i="20"/>
  <c r="M335" i="20"/>
  <c r="M334" i="20"/>
  <c r="M333" i="20"/>
  <c r="M332" i="20"/>
  <c r="M331" i="20"/>
  <c r="M330" i="20"/>
  <c r="M329" i="20"/>
  <c r="M328" i="20"/>
  <c r="M327" i="20"/>
  <c r="M326" i="20"/>
  <c r="M325" i="20"/>
  <c r="M324" i="20"/>
  <c r="M322" i="20"/>
  <c r="M323" i="20"/>
  <c r="M319" i="20"/>
  <c r="M321" i="20"/>
  <c r="M318" i="20"/>
  <c r="M320" i="20"/>
  <c r="M316" i="20"/>
  <c r="M317" i="20"/>
  <c r="M313" i="20"/>
  <c r="M315" i="20"/>
  <c r="M314" i="20"/>
  <c r="M308" i="20"/>
  <c r="M312" i="20"/>
  <c r="M310" i="20"/>
  <c r="M311" i="20"/>
  <c r="M309" i="20"/>
  <c r="M303" i="20"/>
  <c r="M307" i="20"/>
  <c r="M305" i="20"/>
  <c r="M306" i="20"/>
  <c r="M304" i="20"/>
  <c r="M297" i="20"/>
  <c r="M302" i="20"/>
  <c r="M296" i="20"/>
  <c r="M301" i="20"/>
  <c r="M299" i="20"/>
  <c r="M300" i="20"/>
  <c r="M298" i="20"/>
  <c r="M292" i="20"/>
  <c r="M289" i="20"/>
  <c r="M291" i="20"/>
  <c r="M295" i="20"/>
  <c r="M290" i="20"/>
  <c r="M294" i="20"/>
  <c r="M293" i="20"/>
  <c r="M288" i="20"/>
  <c r="M285" i="20"/>
  <c r="M287" i="20"/>
  <c r="M284" i="20"/>
  <c r="M286" i="20"/>
  <c r="M283" i="20"/>
  <c r="M282" i="20"/>
  <c r="M281" i="20"/>
  <c r="M278" i="20"/>
  <c r="M277" i="20"/>
  <c r="M273" i="20"/>
  <c r="M272" i="20"/>
  <c r="M276" i="20"/>
  <c r="M280" i="20"/>
  <c r="M275" i="20"/>
  <c r="M279" i="20"/>
  <c r="M274" i="20"/>
  <c r="M264" i="20"/>
  <c r="M271" i="20"/>
  <c r="M270" i="20"/>
  <c r="M263" i="20"/>
  <c r="M267" i="20"/>
  <c r="M269" i="20"/>
  <c r="M266" i="20"/>
  <c r="M268" i="20"/>
  <c r="M265" i="20"/>
  <c r="M262" i="20"/>
  <c r="M256" i="20"/>
  <c r="M261" i="20"/>
  <c r="M258" i="20"/>
  <c r="M260" i="20"/>
  <c r="M259" i="20"/>
  <c r="M257" i="20"/>
  <c r="M255" i="20"/>
  <c r="M253" i="20"/>
  <c r="M254" i="20"/>
  <c r="M252" i="20"/>
  <c r="M249" i="20"/>
  <c r="M251" i="20"/>
  <c r="M250" i="20"/>
  <c r="M248" i="20"/>
  <c r="M247" i="20"/>
  <c r="M246" i="20"/>
  <c r="M245" i="20"/>
  <c r="M244" i="20"/>
  <c r="M243" i="20"/>
  <c r="M242" i="20"/>
  <c r="M241" i="20"/>
  <c r="M240" i="20"/>
  <c r="M239" i="20"/>
  <c r="M238" i="20"/>
  <c r="M236" i="20"/>
  <c r="M237" i="20"/>
  <c r="M235" i="20"/>
  <c r="M234" i="20"/>
  <c r="M233" i="20"/>
  <c r="M230" i="20"/>
  <c r="M232" i="20"/>
  <c r="M231" i="20"/>
  <c r="M229" i="20"/>
  <c r="M228" i="20"/>
  <c r="M226" i="20"/>
  <c r="M227" i="20"/>
  <c r="M224" i="20"/>
  <c r="M225" i="20"/>
  <c r="M222" i="20"/>
  <c r="M221" i="20"/>
  <c r="M223" i="20"/>
  <c r="M220" i="20"/>
  <c r="M217" i="20"/>
  <c r="M216" i="20"/>
  <c r="M219" i="20"/>
  <c r="M215" i="20"/>
  <c r="M218" i="20"/>
  <c r="M214" i="20"/>
  <c r="M213" i="20"/>
  <c r="M212" i="20"/>
  <c r="M211" i="20"/>
  <c r="M210" i="20"/>
  <c r="M209" i="20"/>
  <c r="M208" i="20"/>
  <c r="M207" i="20"/>
  <c r="M206" i="20"/>
  <c r="M205" i="20"/>
  <c r="M204" i="20"/>
  <c r="M203" i="20"/>
  <c r="M202" i="20"/>
  <c r="M201" i="20"/>
  <c r="M200" i="20"/>
  <c r="M199" i="20"/>
  <c r="M198" i="20"/>
  <c r="M197" i="20"/>
  <c r="M196" i="20"/>
  <c r="M195" i="20"/>
  <c r="M194" i="20"/>
  <c r="M193" i="20"/>
  <c r="M192" i="20"/>
  <c r="M191" i="20"/>
  <c r="M190" i="20"/>
  <c r="M189" i="20"/>
  <c r="M188" i="20"/>
  <c r="M187" i="20"/>
  <c r="M186" i="20"/>
  <c r="M185" i="20"/>
  <c r="M184" i="20"/>
  <c r="M183" i="20"/>
  <c r="M182" i="20"/>
  <c r="M181" i="20"/>
  <c r="M180" i="20"/>
  <c r="M179" i="20"/>
  <c r="M178" i="20"/>
  <c r="M177" i="20"/>
  <c r="M176" i="20"/>
  <c r="M175" i="20"/>
  <c r="M174" i="20"/>
  <c r="M173" i="20"/>
  <c r="M172" i="20"/>
  <c r="M171" i="20"/>
  <c r="M169" i="20"/>
  <c r="M168" i="20"/>
  <c r="M167" i="20"/>
  <c r="M170" i="20"/>
  <c r="M166" i="20"/>
  <c r="M165" i="20"/>
  <c r="M164" i="20"/>
  <c r="M163" i="20"/>
  <c r="M162" i="20"/>
  <c r="M161" i="20"/>
  <c r="M160" i="20"/>
  <c r="M159" i="20"/>
  <c r="M158" i="20"/>
  <c r="M157" i="20"/>
  <c r="M156" i="20"/>
  <c r="M155" i="20"/>
  <c r="M153" i="20"/>
  <c r="M152" i="20"/>
  <c r="M151" i="20"/>
  <c r="M154" i="20"/>
  <c r="M144" i="20"/>
  <c r="M150" i="20"/>
  <c r="M149" i="20"/>
  <c r="M148" i="20"/>
  <c r="M147" i="20"/>
  <c r="M146" i="20"/>
  <c r="M145" i="20"/>
  <c r="M143" i="20"/>
  <c r="M135" i="20"/>
  <c r="M142" i="20"/>
  <c r="M141" i="20"/>
  <c r="M140" i="20"/>
  <c r="M138" i="20"/>
  <c r="M137" i="20"/>
  <c r="M136" i="20"/>
  <c r="M134" i="20"/>
  <c r="M139" i="20"/>
  <c r="M133" i="20"/>
  <c r="M132" i="20"/>
  <c r="M131" i="20"/>
  <c r="M130" i="20"/>
  <c r="M129" i="20"/>
  <c r="M127" i="20"/>
  <c r="M126" i="20"/>
  <c r="M125" i="20"/>
  <c r="M128" i="20"/>
  <c r="M124" i="20"/>
  <c r="M123" i="20"/>
  <c r="M122" i="20"/>
  <c r="M121" i="20"/>
  <c r="M120" i="20"/>
  <c r="M119" i="20"/>
  <c r="M118" i="20"/>
  <c r="M117" i="20"/>
  <c r="M116" i="20"/>
  <c r="M115" i="20"/>
  <c r="M114" i="20"/>
  <c r="M113" i="20"/>
  <c r="M111" i="20"/>
  <c r="M110" i="20"/>
  <c r="M109" i="20"/>
  <c r="M112" i="20"/>
  <c r="M103" i="20"/>
  <c r="M108" i="20"/>
  <c r="M107" i="20"/>
  <c r="M106" i="20"/>
  <c r="M105" i="20"/>
  <c r="M104" i="20"/>
  <c r="M102" i="20"/>
  <c r="M101" i="20"/>
  <c r="M92" i="20"/>
  <c r="M100" i="20"/>
  <c r="M99" i="20"/>
  <c r="M98" i="20"/>
  <c r="M96" i="20"/>
  <c r="M95" i="20"/>
  <c r="M94" i="20"/>
  <c r="M93" i="20"/>
  <c r="M91" i="20"/>
  <c r="M97" i="20"/>
  <c r="M90" i="20"/>
  <c r="M89" i="20"/>
  <c r="M88" i="20"/>
  <c r="M87" i="20"/>
  <c r="M86" i="20"/>
  <c r="M85" i="20"/>
  <c r="M84" i="20"/>
  <c r="M83" i="20"/>
  <c r="M82" i="20"/>
  <c r="M81" i="20"/>
  <c r="M80" i="20"/>
  <c r="M79" i="20"/>
  <c r="M78" i="20"/>
  <c r="M77" i="20"/>
  <c r="M76" i="20"/>
  <c r="M75" i="20"/>
  <c r="M74" i="20"/>
  <c r="M73" i="20"/>
  <c r="M72" i="20"/>
  <c r="M71" i="20"/>
  <c r="M70" i="20"/>
  <c r="M69" i="20"/>
  <c r="M68" i="20"/>
  <c r="M67" i="20"/>
  <c r="M66" i="20"/>
  <c r="M65" i="20"/>
  <c r="M64" i="20"/>
  <c r="M63" i="20"/>
  <c r="M62" i="20"/>
  <c r="M61" i="20"/>
  <c r="M60" i="20"/>
  <c r="M59" i="20"/>
  <c r="M58" i="20"/>
  <c r="M57" i="20"/>
  <c r="M56" i="20"/>
  <c r="M55" i="20"/>
  <c r="M54" i="20"/>
  <c r="M53" i="20"/>
  <c r="M52" i="20"/>
  <c r="M51" i="20"/>
  <c r="M50" i="20"/>
  <c r="M49" i="20"/>
  <c r="M48" i="20"/>
  <c r="M47" i="20"/>
  <c r="M46" i="20"/>
  <c r="M45" i="20"/>
  <c r="M44" i="20"/>
  <c r="M43" i="20"/>
  <c r="M42" i="20"/>
  <c r="M41" i="20"/>
  <c r="M40" i="20"/>
  <c r="M35" i="20"/>
  <c r="M39" i="20"/>
  <c r="M36" i="20"/>
  <c r="M38" i="20"/>
  <c r="M34" i="20"/>
  <c r="M37" i="20"/>
  <c r="M32" i="20"/>
  <c r="M33" i="20"/>
  <c r="M31" i="20"/>
  <c r="M30" i="20"/>
  <c r="M29" i="20"/>
  <c r="M27" i="20"/>
  <c r="M28" i="20"/>
  <c r="M25" i="20"/>
  <c r="M24" i="20"/>
  <c r="M26" i="20"/>
  <c r="M23" i="20"/>
  <c r="M21" i="20"/>
  <c r="M20" i="20"/>
  <c r="M22" i="20"/>
  <c r="M17" i="20"/>
  <c r="M19" i="20"/>
  <c r="M18" i="20"/>
  <c r="M16" i="20"/>
  <c r="M14" i="20"/>
  <c r="M15" i="20"/>
  <c r="M13" i="20"/>
  <c r="M12" i="20"/>
  <c r="M11" i="20"/>
  <c r="M10" i="20"/>
  <c r="M8" i="20"/>
  <c r="M9" i="20"/>
  <c r="M7" i="20"/>
  <c r="M6" i="20"/>
  <c r="M5" i="20"/>
  <c r="M3" i="20"/>
  <c r="M2" i="20"/>
  <c r="M4" i="20"/>
  <c r="H57" i="9"/>
  <c r="H56" i="9"/>
  <c r="H55" i="9"/>
  <c r="G57" i="9"/>
  <c r="G56" i="9"/>
  <c r="G55" i="9"/>
  <c r="E57" i="9"/>
  <c r="E56" i="9"/>
  <c r="E55" i="9"/>
  <c r="D57" i="9"/>
  <c r="D56" i="9"/>
  <c r="D55" i="9"/>
  <c r="C57" i="9"/>
  <c r="C56" i="9"/>
  <c r="C55" i="9"/>
  <c r="T3" i="9"/>
  <c r="U3" i="9"/>
  <c r="T4" i="9"/>
  <c r="U4" i="9"/>
  <c r="T5" i="9"/>
  <c r="U5" i="9"/>
  <c r="T6" i="9"/>
  <c r="U6" i="9"/>
  <c r="T7" i="9"/>
  <c r="U7" i="9"/>
  <c r="T8" i="9"/>
  <c r="U8" i="9"/>
  <c r="T9" i="9"/>
  <c r="U9" i="9"/>
  <c r="T10" i="9"/>
  <c r="U10" i="9"/>
  <c r="T11" i="9"/>
  <c r="U11" i="9"/>
  <c r="T12" i="9"/>
  <c r="U12" i="9"/>
  <c r="T13" i="9"/>
  <c r="U13" i="9"/>
  <c r="T14" i="9"/>
  <c r="U14" i="9"/>
  <c r="T15" i="9"/>
  <c r="U15" i="9"/>
  <c r="T16" i="9"/>
  <c r="U16" i="9"/>
  <c r="T17" i="9"/>
  <c r="U17" i="9"/>
  <c r="T18" i="9"/>
  <c r="U18" i="9"/>
  <c r="T19" i="9"/>
  <c r="U19" i="9"/>
  <c r="T20" i="9"/>
  <c r="U20" i="9"/>
  <c r="T21" i="9"/>
  <c r="U21" i="9"/>
  <c r="T22" i="9"/>
  <c r="U22" i="9"/>
  <c r="T23" i="9"/>
  <c r="U23" i="9"/>
  <c r="T24" i="9"/>
  <c r="U24" i="9"/>
  <c r="T25" i="9"/>
  <c r="U25" i="9"/>
  <c r="T26" i="9"/>
  <c r="U26" i="9"/>
  <c r="T27" i="9"/>
  <c r="U27" i="9"/>
  <c r="T28" i="9"/>
  <c r="U28" i="9"/>
  <c r="T29" i="9"/>
  <c r="U29" i="9"/>
  <c r="T30" i="9"/>
  <c r="U30" i="9"/>
  <c r="T31" i="9"/>
  <c r="U31" i="9"/>
  <c r="T32" i="9"/>
  <c r="U32" i="9"/>
  <c r="T33" i="9"/>
  <c r="U33" i="9"/>
  <c r="T34" i="9"/>
  <c r="U34" i="9"/>
  <c r="T35" i="9"/>
  <c r="U35" i="9"/>
  <c r="T36" i="9"/>
  <c r="U36" i="9"/>
  <c r="T37" i="9"/>
  <c r="U37" i="9"/>
  <c r="T38" i="9"/>
  <c r="U38" i="9"/>
  <c r="T39" i="9"/>
  <c r="U39" i="9"/>
  <c r="T40" i="9"/>
  <c r="U40" i="9"/>
  <c r="T41" i="9"/>
  <c r="U41" i="9"/>
  <c r="T42" i="9"/>
  <c r="U42" i="9"/>
  <c r="T43" i="9"/>
  <c r="U43" i="9"/>
  <c r="T44" i="9"/>
  <c r="U44" i="9"/>
  <c r="T45" i="9"/>
  <c r="U45" i="9"/>
  <c r="T46" i="9"/>
  <c r="U46" i="9"/>
  <c r="T47" i="9"/>
  <c r="U47" i="9"/>
  <c r="T48" i="9"/>
  <c r="U48" i="9"/>
  <c r="T49" i="9"/>
  <c r="U49" i="9"/>
  <c r="T50" i="9"/>
  <c r="U50" i="9"/>
  <c r="T51" i="9"/>
  <c r="U51" i="9"/>
  <c r="U2" i="9"/>
  <c r="T2" i="9"/>
  <c r="T42" i="20" l="1"/>
  <c r="T25" i="20"/>
  <c r="T41" i="20"/>
  <c r="T51" i="20"/>
  <c r="T34" i="20"/>
  <c r="T17" i="20"/>
  <c r="T2" i="20"/>
  <c r="T43" i="20"/>
  <c r="T28" i="20"/>
  <c r="T11" i="20"/>
  <c r="T10" i="20"/>
  <c r="T8" i="20"/>
  <c r="T24" i="20"/>
  <c r="S20" i="20"/>
  <c r="G509" i="20"/>
  <c r="M509" i="20"/>
  <c r="N509" i="20"/>
  <c r="H509" i="20"/>
  <c r="I509" i="20"/>
  <c r="J509" i="20"/>
  <c r="H79" i="21"/>
  <c r="G510" i="20"/>
  <c r="M510" i="20"/>
  <c r="N510" i="20"/>
  <c r="H510" i="20"/>
  <c r="I510" i="20"/>
  <c r="J510" i="20"/>
  <c r="G508" i="20"/>
  <c r="M508" i="20"/>
  <c r="N508" i="20"/>
  <c r="H508" i="20"/>
  <c r="I508" i="20"/>
  <c r="J508" i="20"/>
  <c r="T519" i="20"/>
  <c r="C519" i="20" s="1"/>
  <c r="I86" i="21"/>
  <c r="E84" i="21"/>
  <c r="E90" i="21"/>
  <c r="G90" i="21" s="1"/>
  <c r="G75" i="21"/>
  <c r="G82" i="21"/>
  <c r="E80" i="21"/>
  <c r="G80" i="21" s="1"/>
  <c r="G85" i="21"/>
  <c r="E87" i="21"/>
  <c r="G87" i="21" s="1"/>
  <c r="E91" i="21"/>
  <c r="G91" i="21" s="1"/>
  <c r="E74" i="21"/>
  <c r="G74" i="21" s="1"/>
  <c r="E92" i="21"/>
  <c r="G92" i="21" s="1"/>
  <c r="E76" i="21"/>
  <c r="G76" i="21" s="1"/>
  <c r="E79" i="21"/>
  <c r="G79" i="21" s="1"/>
  <c r="E77" i="21"/>
  <c r="G77" i="21" s="1"/>
  <c r="E78" i="21"/>
  <c r="G78" i="21" s="1"/>
  <c r="G93" i="21"/>
  <c r="B70" i="21"/>
  <c r="B90" i="21" s="1"/>
  <c r="G84" i="21"/>
  <c r="B69" i="21"/>
  <c r="F69" i="21" s="1"/>
  <c r="B68" i="21"/>
  <c r="F68" i="21" s="1"/>
  <c r="G83" i="21"/>
  <c r="C70" i="21"/>
  <c r="C69" i="21"/>
  <c r="C68" i="21"/>
  <c r="D69" i="21"/>
  <c r="D68" i="21"/>
  <c r="D70" i="21"/>
  <c r="S22" i="20"/>
  <c r="U488" i="20"/>
  <c r="U472" i="20"/>
  <c r="U458" i="20"/>
  <c r="U455" i="20"/>
  <c r="U457" i="20"/>
  <c r="S33" i="20"/>
  <c r="U468" i="20"/>
  <c r="U452" i="20"/>
  <c r="U462" i="20"/>
  <c r="U474" i="20"/>
  <c r="T46" i="20"/>
  <c r="T30" i="20"/>
  <c r="T15" i="20"/>
  <c r="S40" i="20"/>
  <c r="S26" i="20"/>
  <c r="S9" i="20"/>
  <c r="U450" i="20"/>
  <c r="U473" i="20"/>
  <c r="T45" i="20"/>
  <c r="T29" i="20"/>
  <c r="T13" i="20"/>
  <c r="S35" i="20"/>
  <c r="S7" i="20"/>
  <c r="U465" i="20"/>
  <c r="T44" i="20"/>
  <c r="T12" i="20"/>
  <c r="U464" i="20"/>
  <c r="U448" i="20"/>
  <c r="S6" i="15"/>
  <c r="S93" i="15"/>
  <c r="S27" i="15"/>
  <c r="S22" i="15"/>
  <c r="S100" i="15"/>
  <c r="S107" i="15"/>
  <c r="S73" i="15"/>
  <c r="S35" i="15"/>
  <c r="S80" i="15"/>
  <c r="S88" i="15"/>
  <c r="S67" i="15"/>
  <c r="S58" i="15"/>
  <c r="S64" i="15"/>
  <c r="S56" i="15"/>
  <c r="S105" i="15"/>
  <c r="S109" i="15"/>
  <c r="S29" i="15"/>
  <c r="S21" i="15"/>
  <c r="S28" i="15"/>
  <c r="S20" i="15"/>
  <c r="S12" i="15"/>
  <c r="S19" i="15"/>
  <c r="S86" i="15"/>
  <c r="S128" i="14"/>
  <c r="S158" i="14"/>
  <c r="S179" i="14"/>
  <c r="S188" i="14"/>
  <c r="S9" i="14"/>
  <c r="S69" i="14"/>
  <c r="S77" i="14"/>
  <c r="S85" i="14"/>
  <c r="S121" i="14"/>
  <c r="S132" i="14"/>
  <c r="S144" i="14"/>
  <c r="S162" i="14"/>
  <c r="S182" i="14"/>
  <c r="S72" i="14"/>
  <c r="S80" i="14"/>
  <c r="S88" i="14"/>
  <c r="S101" i="14"/>
  <c r="S113" i="14"/>
  <c r="S138" i="14"/>
  <c r="S148" i="14"/>
  <c r="S50" i="14"/>
  <c r="S156" i="14"/>
  <c r="S163" i="14"/>
  <c r="S48" i="14"/>
  <c r="S169" i="14"/>
  <c r="S92" i="14"/>
  <c r="S129" i="14"/>
  <c r="S160" i="14"/>
  <c r="S181" i="14"/>
  <c r="S2" i="14"/>
  <c r="S18" i="14"/>
  <c r="S26" i="14"/>
  <c r="S34" i="14"/>
  <c r="S78" i="14"/>
  <c r="S99" i="14"/>
  <c r="S111" i="14"/>
  <c r="S53" i="14"/>
  <c r="S62" i="14"/>
  <c r="S40" i="14"/>
  <c r="S46" i="14"/>
  <c r="S64" i="14"/>
  <c r="S103" i="14"/>
  <c r="S168" i="14"/>
  <c r="S5" i="14"/>
  <c r="S13" i="14"/>
  <c r="S21" i="14"/>
  <c r="S29" i="14"/>
  <c r="S37" i="14"/>
  <c r="S73" i="14"/>
  <c r="S81" i="14"/>
  <c r="S89" i="14"/>
  <c r="S102" i="14"/>
  <c r="S114" i="14"/>
  <c r="S14" i="14"/>
  <c r="S141" i="14"/>
  <c r="S83" i="14"/>
  <c r="S170" i="14"/>
  <c r="S172" i="14"/>
  <c r="S75" i="14"/>
  <c r="S104" i="14"/>
  <c r="S173" i="14"/>
  <c r="S110" i="14"/>
  <c r="S154" i="14"/>
  <c r="S74" i="14"/>
  <c r="S82" i="14"/>
  <c r="S95" i="14"/>
  <c r="S175" i="14"/>
  <c r="S55" i="15"/>
  <c r="S77" i="15"/>
  <c r="S95" i="15"/>
  <c r="S112" i="15"/>
  <c r="S54" i="15"/>
  <c r="S13" i="15"/>
  <c r="S16" i="15"/>
  <c r="S66" i="15"/>
  <c r="S76" i="15"/>
  <c r="S94" i="15"/>
  <c r="S15" i="15"/>
  <c r="S59" i="15"/>
  <c r="S83" i="15"/>
  <c r="S43" i="14"/>
  <c r="S19" i="14"/>
  <c r="S59" i="14"/>
  <c r="S54" i="14"/>
  <c r="S112" i="14"/>
  <c r="S122" i="14"/>
  <c r="S133" i="14"/>
  <c r="S58" i="14"/>
  <c r="S171" i="14"/>
  <c r="S185" i="14"/>
  <c r="S6" i="14"/>
  <c r="S22" i="14"/>
  <c r="S30" i="14"/>
  <c r="S38" i="14"/>
  <c r="S56" i="14"/>
  <c r="S65" i="14"/>
  <c r="S140" i="14"/>
  <c r="S90" i="15"/>
  <c r="S71" i="15"/>
  <c r="S23" i="15"/>
  <c r="S31" i="15"/>
  <c r="S53" i="15"/>
  <c r="S38" i="15"/>
  <c r="S74" i="15"/>
  <c r="S2" i="15"/>
  <c r="S85" i="15"/>
  <c r="S32" i="15"/>
  <c r="S106" i="15"/>
  <c r="S39" i="15"/>
  <c r="S47" i="15"/>
  <c r="S26" i="15"/>
  <c r="S10" i="15"/>
  <c r="S87" i="15"/>
  <c r="S69" i="15"/>
  <c r="S103" i="15"/>
  <c r="S41" i="15"/>
  <c r="S25" i="15"/>
  <c r="S9" i="15"/>
  <c r="S101" i="15"/>
  <c r="S65" i="15"/>
  <c r="B496" i="20"/>
  <c r="B497" i="20"/>
  <c r="B503" i="20" s="1"/>
  <c r="T35" i="20"/>
  <c r="T7" i="20"/>
  <c r="T39" i="20"/>
  <c r="T21" i="20"/>
  <c r="T6" i="20"/>
  <c r="B495" i="20"/>
  <c r="T36" i="20"/>
  <c r="T20" i="20"/>
  <c r="T5" i="20"/>
  <c r="S14" i="20"/>
  <c r="T38" i="20"/>
  <c r="T22" i="20"/>
  <c r="T3" i="20"/>
  <c r="S70" i="13"/>
  <c r="T70" i="13"/>
  <c r="S76" i="13"/>
  <c r="T76" i="13"/>
  <c r="S75" i="13"/>
  <c r="T75" i="13"/>
  <c r="S45" i="14"/>
  <c r="S143" i="14"/>
  <c r="S12" i="14"/>
  <c r="S107" i="14"/>
  <c r="S126" i="14"/>
  <c r="S137" i="14"/>
  <c r="S159" i="14"/>
  <c r="S120" i="14"/>
  <c r="S174" i="14"/>
  <c r="S186" i="14"/>
  <c r="S55" i="14"/>
  <c r="S63" i="14"/>
  <c r="S79" i="14"/>
  <c r="S100" i="14"/>
  <c r="S109" i="14"/>
  <c r="S118" i="14"/>
  <c r="S130" i="14"/>
  <c r="S149" i="14"/>
  <c r="S155" i="14"/>
  <c r="S71" i="14"/>
  <c r="S87" i="14"/>
  <c r="S91" i="14"/>
  <c r="S151" i="14"/>
  <c r="S10" i="14"/>
  <c r="S96" i="14"/>
  <c r="S93" i="14"/>
  <c r="S105" i="14"/>
  <c r="S123" i="14"/>
  <c r="S135" i="14"/>
  <c r="S153" i="14"/>
  <c r="S94" i="14"/>
  <c r="S139" i="14"/>
  <c r="S165" i="14"/>
  <c r="S183" i="14"/>
  <c r="S4" i="14"/>
  <c r="S20" i="14"/>
  <c r="S28" i="14"/>
  <c r="S36" i="14"/>
  <c r="S44" i="14"/>
  <c r="S52" i="14"/>
  <c r="S60" i="14"/>
  <c r="S76" i="14"/>
  <c r="S97" i="14"/>
  <c r="S106" i="14"/>
  <c r="S115" i="14"/>
  <c r="S124" i="14"/>
  <c r="S136" i="14"/>
  <c r="S146" i="14"/>
  <c r="S157" i="14"/>
  <c r="S84" i="14"/>
  <c r="S68" i="14"/>
  <c r="S57" i="14"/>
  <c r="S184" i="14"/>
  <c r="S61" i="14"/>
  <c r="S7" i="14"/>
  <c r="S15" i="14"/>
  <c r="S23" i="14"/>
  <c r="S31" i="14"/>
  <c r="S39" i="14"/>
  <c r="S47" i="14"/>
  <c r="S98" i="14"/>
  <c r="S66" i="14"/>
  <c r="S147" i="14"/>
  <c r="S17" i="14"/>
  <c r="S25" i="14"/>
  <c r="S33" i="14"/>
  <c r="S41" i="14"/>
  <c r="S49" i="14"/>
  <c r="S150" i="14"/>
  <c r="S86" i="14"/>
  <c r="S70" i="14"/>
  <c r="S177" i="14"/>
  <c r="S161" i="14"/>
  <c r="S145" i="14"/>
  <c r="S3" i="14"/>
  <c r="S11" i="14"/>
  <c r="S27" i="14"/>
  <c r="S35" i="14"/>
  <c r="S51" i="14"/>
  <c r="S27" i="13"/>
  <c r="S11" i="13"/>
  <c r="D79" i="13"/>
  <c r="H79" i="13" s="1"/>
  <c r="S14" i="13"/>
  <c r="S30" i="13"/>
  <c r="S29" i="13"/>
  <c r="S9" i="13"/>
  <c r="S25" i="13"/>
  <c r="S41" i="13"/>
  <c r="S15" i="13"/>
  <c r="S31" i="13"/>
  <c r="S13" i="13"/>
  <c r="S10" i="13"/>
  <c r="S26" i="13"/>
  <c r="S42" i="13"/>
  <c r="S5" i="13"/>
  <c r="S21" i="13"/>
  <c r="S37" i="13"/>
  <c r="S17" i="15"/>
  <c r="S33" i="15"/>
  <c r="S49" i="15"/>
  <c r="S42" i="15"/>
  <c r="S18" i="15"/>
  <c r="S34" i="15"/>
  <c r="S50" i="15"/>
  <c r="S8" i="15"/>
  <c r="S24" i="15"/>
  <c r="S40" i="15"/>
  <c r="S14" i="15"/>
  <c r="S30" i="15"/>
  <c r="S46" i="15"/>
  <c r="S47" i="12"/>
  <c r="S31" i="12"/>
  <c r="S11" i="12"/>
  <c r="S29" i="12"/>
  <c r="S45" i="12"/>
  <c r="S24" i="12"/>
  <c r="S40" i="12"/>
  <c r="S30" i="12"/>
  <c r="S46" i="12"/>
  <c r="S7" i="12"/>
  <c r="S25" i="12"/>
  <c r="S41" i="12"/>
  <c r="S12" i="11"/>
  <c r="S13" i="11"/>
  <c r="S14" i="11"/>
  <c r="S7" i="11"/>
  <c r="S9" i="11"/>
  <c r="S10" i="11"/>
  <c r="T19" i="20"/>
  <c r="T49" i="20"/>
  <c r="T32" i="20"/>
  <c r="T18" i="20"/>
  <c r="S25" i="20"/>
  <c r="T47" i="20"/>
  <c r="T31" i="20"/>
  <c r="T14" i="20"/>
  <c r="T4" i="20"/>
  <c r="T27" i="20"/>
  <c r="S11" i="20"/>
  <c r="S41" i="20"/>
  <c r="T380" i="20"/>
  <c r="S380" i="20"/>
  <c r="S282" i="20"/>
  <c r="T282" i="20"/>
  <c r="T166" i="20"/>
  <c r="S166" i="20"/>
  <c r="T490" i="20"/>
  <c r="S490" i="20"/>
  <c r="S426" i="20"/>
  <c r="T426" i="20"/>
  <c r="T338" i="20"/>
  <c r="S338" i="20"/>
  <c r="T263" i="20"/>
  <c r="S263" i="20"/>
  <c r="T214" i="20"/>
  <c r="S214" i="20"/>
  <c r="T139" i="20"/>
  <c r="S139" i="20"/>
  <c r="T489" i="20"/>
  <c r="S489" i="20"/>
  <c r="T473" i="20"/>
  <c r="S473" i="20"/>
  <c r="T457" i="20"/>
  <c r="S457" i="20"/>
  <c r="T441" i="20"/>
  <c r="S441" i="20"/>
  <c r="S425" i="20"/>
  <c r="T425" i="20"/>
  <c r="S409" i="20"/>
  <c r="T409" i="20"/>
  <c r="S393" i="20"/>
  <c r="T393" i="20"/>
  <c r="T366" i="20"/>
  <c r="S366" i="20"/>
  <c r="T352" i="20"/>
  <c r="S352" i="20"/>
  <c r="T337" i="20"/>
  <c r="S337" i="20"/>
  <c r="S323" i="20"/>
  <c r="T323" i="20"/>
  <c r="S311" i="20"/>
  <c r="T311" i="20"/>
  <c r="S267" i="20"/>
  <c r="T267" i="20"/>
  <c r="S254" i="20"/>
  <c r="T254" i="20"/>
  <c r="T241" i="20"/>
  <c r="S241" i="20"/>
  <c r="T229" i="20"/>
  <c r="S229" i="20"/>
  <c r="T213" i="20"/>
  <c r="S213" i="20"/>
  <c r="S197" i="20"/>
  <c r="T197" i="20"/>
  <c r="S181" i="20"/>
  <c r="T181" i="20"/>
  <c r="T165" i="20"/>
  <c r="S165" i="20"/>
  <c r="T150" i="20"/>
  <c r="S150" i="20"/>
  <c r="S133" i="20"/>
  <c r="T133" i="20"/>
  <c r="S117" i="20"/>
  <c r="T117" i="20"/>
  <c r="T101" i="20"/>
  <c r="S101" i="20"/>
  <c r="T85" i="20"/>
  <c r="S85" i="20"/>
  <c r="S69" i="20"/>
  <c r="T69" i="20"/>
  <c r="S53" i="20"/>
  <c r="T53" i="20"/>
  <c r="S442" i="20"/>
  <c r="T442" i="20"/>
  <c r="S310" i="20"/>
  <c r="T310" i="20"/>
  <c r="S253" i="20"/>
  <c r="T253" i="20"/>
  <c r="T182" i="20"/>
  <c r="S182" i="20"/>
  <c r="T118" i="20"/>
  <c r="S118" i="20"/>
  <c r="S54" i="20"/>
  <c r="T54" i="20"/>
  <c r="T472" i="20"/>
  <c r="S472" i="20"/>
  <c r="S377" i="20"/>
  <c r="T377" i="20"/>
  <c r="S292" i="20"/>
  <c r="T292" i="20"/>
  <c r="S228" i="20"/>
  <c r="T228" i="20"/>
  <c r="S149" i="20"/>
  <c r="T149" i="20"/>
  <c r="S68" i="20"/>
  <c r="T68" i="20"/>
  <c r="S486" i="20"/>
  <c r="T486" i="20"/>
  <c r="S471" i="20"/>
  <c r="T471" i="20"/>
  <c r="T455" i="20"/>
  <c r="S455" i="20"/>
  <c r="T439" i="20"/>
  <c r="S439" i="20"/>
  <c r="T423" i="20"/>
  <c r="S423" i="20"/>
  <c r="S407" i="20"/>
  <c r="T407" i="20"/>
  <c r="S391" i="20"/>
  <c r="T391" i="20"/>
  <c r="S379" i="20"/>
  <c r="T379" i="20"/>
  <c r="S364" i="20"/>
  <c r="T364" i="20"/>
  <c r="S350" i="20"/>
  <c r="T350" i="20"/>
  <c r="T335" i="20"/>
  <c r="S335" i="20"/>
  <c r="S319" i="20"/>
  <c r="T319" i="20"/>
  <c r="S289" i="20"/>
  <c r="T289" i="20"/>
  <c r="T278" i="20"/>
  <c r="S278" i="20"/>
  <c r="T266" i="20"/>
  <c r="S266" i="20"/>
  <c r="T249" i="20"/>
  <c r="S249" i="20"/>
  <c r="S239" i="20"/>
  <c r="T239" i="20"/>
  <c r="T226" i="20"/>
  <c r="S226" i="20"/>
  <c r="T211" i="20"/>
  <c r="S211" i="20"/>
  <c r="T195" i="20"/>
  <c r="S195" i="20"/>
  <c r="S179" i="20"/>
  <c r="T179" i="20"/>
  <c r="S163" i="20"/>
  <c r="T163" i="20"/>
  <c r="T148" i="20"/>
  <c r="S148" i="20"/>
  <c r="T131" i="20"/>
  <c r="S131" i="20"/>
  <c r="S115" i="20"/>
  <c r="T115" i="20"/>
  <c r="S100" i="20"/>
  <c r="T100" i="20"/>
  <c r="T83" i="20"/>
  <c r="S83" i="20"/>
  <c r="S67" i="20"/>
  <c r="T67" i="20"/>
  <c r="T70" i="20"/>
  <c r="S70" i="20"/>
  <c r="S454" i="20"/>
  <c r="T454" i="20"/>
  <c r="S390" i="20"/>
  <c r="T390" i="20"/>
  <c r="T321" i="20"/>
  <c r="S321" i="20"/>
  <c r="T268" i="20"/>
  <c r="S268" i="20"/>
  <c r="S178" i="20"/>
  <c r="T178" i="20"/>
  <c r="S114" i="20"/>
  <c r="T114" i="20"/>
  <c r="T37" i="20"/>
  <c r="S485" i="20"/>
  <c r="T485" i="20"/>
  <c r="S469" i="20"/>
  <c r="T469" i="20"/>
  <c r="T421" i="20"/>
  <c r="S421" i="20"/>
  <c r="T405" i="20"/>
  <c r="S405" i="20"/>
  <c r="S389" i="20"/>
  <c r="T389" i="20"/>
  <c r="S376" i="20"/>
  <c r="T376" i="20"/>
  <c r="S362" i="20"/>
  <c r="T362" i="20"/>
  <c r="S348" i="20"/>
  <c r="T348" i="20"/>
  <c r="S333" i="20"/>
  <c r="T333" i="20"/>
  <c r="S318" i="20"/>
  <c r="T318" i="20"/>
  <c r="T307" i="20"/>
  <c r="S307" i="20"/>
  <c r="T295" i="20"/>
  <c r="S295" i="20"/>
  <c r="T273" i="20"/>
  <c r="S273" i="20"/>
  <c r="T265" i="20"/>
  <c r="S265" i="20"/>
  <c r="T250" i="20"/>
  <c r="S250" i="20"/>
  <c r="S238" i="20"/>
  <c r="T238" i="20"/>
  <c r="S224" i="20"/>
  <c r="T224" i="20"/>
  <c r="S209" i="20"/>
  <c r="T209" i="20"/>
  <c r="T193" i="20"/>
  <c r="S193" i="20"/>
  <c r="S177" i="20"/>
  <c r="T177" i="20"/>
  <c r="S161" i="20"/>
  <c r="T161" i="20"/>
  <c r="S146" i="20"/>
  <c r="T146" i="20"/>
  <c r="T129" i="20"/>
  <c r="S129" i="20"/>
  <c r="S113" i="20"/>
  <c r="T113" i="20"/>
  <c r="S98" i="20"/>
  <c r="T98" i="20"/>
  <c r="S81" i="20"/>
  <c r="T81" i="20"/>
  <c r="S65" i="20"/>
  <c r="T65" i="20"/>
  <c r="S410" i="20"/>
  <c r="T410" i="20"/>
  <c r="S298" i="20"/>
  <c r="T298" i="20"/>
  <c r="T198" i="20"/>
  <c r="S198" i="20"/>
  <c r="T86" i="20"/>
  <c r="S86" i="20"/>
  <c r="S21" i="20"/>
  <c r="S424" i="20"/>
  <c r="T424" i="20"/>
  <c r="S336" i="20"/>
  <c r="T336" i="20"/>
  <c r="S240" i="20"/>
  <c r="T240" i="20"/>
  <c r="S164" i="20"/>
  <c r="T164" i="20"/>
  <c r="S470" i="20"/>
  <c r="T470" i="20"/>
  <c r="S406" i="20"/>
  <c r="T406" i="20"/>
  <c r="S349" i="20"/>
  <c r="T349" i="20"/>
  <c r="S303" i="20"/>
  <c r="T303" i="20"/>
  <c r="T277" i="20"/>
  <c r="S277" i="20"/>
  <c r="T251" i="20"/>
  <c r="S251" i="20"/>
  <c r="T194" i="20"/>
  <c r="S194" i="20"/>
  <c r="T147" i="20"/>
  <c r="S147" i="20"/>
  <c r="T82" i="20"/>
  <c r="S82" i="20"/>
  <c r="T50" i="20"/>
  <c r="S453" i="20"/>
  <c r="T453" i="20"/>
  <c r="S34" i="20"/>
  <c r="S452" i="20"/>
  <c r="T452" i="20"/>
  <c r="T404" i="20"/>
  <c r="S404" i="20"/>
  <c r="S347" i="20"/>
  <c r="T347" i="20"/>
  <c r="T320" i="20"/>
  <c r="S320" i="20"/>
  <c r="T290" i="20"/>
  <c r="S290" i="20"/>
  <c r="S208" i="20"/>
  <c r="T208" i="20"/>
  <c r="S192" i="20"/>
  <c r="T192" i="20"/>
  <c r="S176" i="20"/>
  <c r="T176" i="20"/>
  <c r="S160" i="20"/>
  <c r="T160" i="20"/>
  <c r="S145" i="20"/>
  <c r="T145" i="20"/>
  <c r="S127" i="20"/>
  <c r="T127" i="20"/>
  <c r="S111" i="20"/>
  <c r="T111" i="20"/>
  <c r="S96" i="20"/>
  <c r="T96" i="20"/>
  <c r="S80" i="20"/>
  <c r="T80" i="20"/>
  <c r="S64" i="20"/>
  <c r="T64" i="20"/>
  <c r="T48" i="20"/>
  <c r="T33" i="20"/>
  <c r="T458" i="20"/>
  <c r="S458" i="20"/>
  <c r="T353" i="20"/>
  <c r="S353" i="20"/>
  <c r="T231" i="20"/>
  <c r="S231" i="20"/>
  <c r="T102" i="20"/>
  <c r="S102" i="20"/>
  <c r="T440" i="20"/>
  <c r="S440" i="20"/>
  <c r="S365" i="20"/>
  <c r="T365" i="20"/>
  <c r="S309" i="20"/>
  <c r="T309" i="20"/>
  <c r="S269" i="20"/>
  <c r="T269" i="20"/>
  <c r="S212" i="20"/>
  <c r="T212" i="20"/>
  <c r="S132" i="20"/>
  <c r="T132" i="20"/>
  <c r="S84" i="20"/>
  <c r="T84" i="20"/>
  <c r="S52" i="20"/>
  <c r="T52" i="20"/>
  <c r="S487" i="20"/>
  <c r="T487" i="20"/>
  <c r="T438" i="20"/>
  <c r="S438" i="20"/>
  <c r="T422" i="20"/>
  <c r="S422" i="20"/>
  <c r="S363" i="20"/>
  <c r="T363" i="20"/>
  <c r="S334" i="20"/>
  <c r="T334" i="20"/>
  <c r="T291" i="20"/>
  <c r="S291" i="20"/>
  <c r="S162" i="20"/>
  <c r="T162" i="20"/>
  <c r="S99" i="20"/>
  <c r="T99" i="20"/>
  <c r="S66" i="20"/>
  <c r="T66" i="20"/>
  <c r="S437" i="20"/>
  <c r="T437" i="20"/>
  <c r="S2" i="20"/>
  <c r="S484" i="20"/>
  <c r="T484" i="20"/>
  <c r="S468" i="20"/>
  <c r="T468" i="20"/>
  <c r="S436" i="20"/>
  <c r="T436" i="20"/>
  <c r="S420" i="20"/>
  <c r="T420" i="20"/>
  <c r="S361" i="20"/>
  <c r="T361" i="20"/>
  <c r="S332" i="20"/>
  <c r="T332" i="20"/>
  <c r="S305" i="20"/>
  <c r="T305" i="20"/>
  <c r="T272" i="20"/>
  <c r="S272" i="20"/>
  <c r="S225" i="20"/>
  <c r="T225" i="20"/>
  <c r="S3" i="20"/>
  <c r="S38" i="20"/>
  <c r="S483" i="20"/>
  <c r="T483" i="20"/>
  <c r="T467" i="20"/>
  <c r="S467" i="20"/>
  <c r="T451" i="20"/>
  <c r="S451" i="20"/>
  <c r="T435" i="20"/>
  <c r="S435" i="20"/>
  <c r="T419" i="20"/>
  <c r="S419" i="20"/>
  <c r="T403" i="20"/>
  <c r="S403" i="20"/>
  <c r="T388" i="20"/>
  <c r="S388" i="20"/>
  <c r="T373" i="20"/>
  <c r="S373" i="20"/>
  <c r="T360" i="20"/>
  <c r="S360" i="20"/>
  <c r="T346" i="20"/>
  <c r="S346" i="20"/>
  <c r="T331" i="20"/>
  <c r="S331" i="20"/>
  <c r="T306" i="20"/>
  <c r="S306" i="20"/>
  <c r="T294" i="20"/>
  <c r="S294" i="20"/>
  <c r="T276" i="20"/>
  <c r="S276" i="20"/>
  <c r="T262" i="20"/>
  <c r="S262" i="20"/>
  <c r="T248" i="20"/>
  <c r="S248" i="20"/>
  <c r="T236" i="20"/>
  <c r="S236" i="20"/>
  <c r="T222" i="20"/>
  <c r="S222" i="20"/>
  <c r="T207" i="20"/>
  <c r="S207" i="20"/>
  <c r="T191" i="20"/>
  <c r="S191" i="20"/>
  <c r="T175" i="20"/>
  <c r="S175" i="20"/>
  <c r="T159" i="20"/>
  <c r="S159" i="20"/>
  <c r="T143" i="20"/>
  <c r="S143" i="20"/>
  <c r="T126" i="20"/>
  <c r="S126" i="20"/>
  <c r="T110" i="20"/>
  <c r="S110" i="20"/>
  <c r="T95" i="20"/>
  <c r="S95" i="20"/>
  <c r="T79" i="20"/>
  <c r="S79" i="20"/>
  <c r="T63" i="20"/>
  <c r="S63" i="20"/>
  <c r="S466" i="20"/>
  <c r="T466" i="20"/>
  <c r="S418" i="20"/>
  <c r="T418" i="20"/>
  <c r="S316" i="20"/>
  <c r="T316" i="20"/>
  <c r="S256" i="20"/>
  <c r="T256" i="20"/>
  <c r="T206" i="20"/>
  <c r="S206" i="20"/>
  <c r="T158" i="20"/>
  <c r="S158" i="20"/>
  <c r="T109" i="20"/>
  <c r="S109" i="20"/>
  <c r="S39" i="20"/>
  <c r="S481" i="20"/>
  <c r="T481" i="20"/>
  <c r="T465" i="20"/>
  <c r="S465" i="20"/>
  <c r="T449" i="20"/>
  <c r="S449" i="20"/>
  <c r="T433" i="20"/>
  <c r="S433" i="20"/>
  <c r="T417" i="20"/>
  <c r="S417" i="20"/>
  <c r="T401" i="20"/>
  <c r="S401" i="20"/>
  <c r="T385" i="20"/>
  <c r="S385" i="20"/>
  <c r="S374" i="20"/>
  <c r="T374" i="20"/>
  <c r="T359" i="20"/>
  <c r="S359" i="20"/>
  <c r="T344" i="20"/>
  <c r="S344" i="20"/>
  <c r="T329" i="20"/>
  <c r="S329" i="20"/>
  <c r="T317" i="20"/>
  <c r="S317" i="20"/>
  <c r="S275" i="20"/>
  <c r="T275" i="20"/>
  <c r="S261" i="20"/>
  <c r="T261" i="20"/>
  <c r="T246" i="20"/>
  <c r="S246" i="20"/>
  <c r="S223" i="20"/>
  <c r="T223" i="20"/>
  <c r="S205" i="20"/>
  <c r="T205" i="20"/>
  <c r="S189" i="20"/>
  <c r="T189" i="20"/>
  <c r="T173" i="20"/>
  <c r="S173" i="20"/>
  <c r="S157" i="20"/>
  <c r="T157" i="20"/>
  <c r="S142" i="20"/>
  <c r="T142" i="20"/>
  <c r="S128" i="20"/>
  <c r="T128" i="20"/>
  <c r="T112" i="20"/>
  <c r="S112" i="20"/>
  <c r="S93" i="20"/>
  <c r="T93" i="20"/>
  <c r="S77" i="20"/>
  <c r="T77" i="20"/>
  <c r="S61" i="20"/>
  <c r="T61" i="20"/>
  <c r="S480" i="20"/>
  <c r="T480" i="20"/>
  <c r="S448" i="20"/>
  <c r="T448" i="20"/>
  <c r="S432" i="20"/>
  <c r="T432" i="20"/>
  <c r="S416" i="20"/>
  <c r="T416" i="20"/>
  <c r="S400" i="20"/>
  <c r="T400" i="20"/>
  <c r="S387" i="20"/>
  <c r="T387" i="20"/>
  <c r="S369" i="20"/>
  <c r="T369" i="20"/>
  <c r="S358" i="20"/>
  <c r="T358" i="20"/>
  <c r="S328" i="20"/>
  <c r="T328" i="20"/>
  <c r="S297" i="20"/>
  <c r="T297" i="20"/>
  <c r="S288" i="20"/>
  <c r="T288" i="20"/>
  <c r="S279" i="20"/>
  <c r="T279" i="20"/>
  <c r="S258" i="20"/>
  <c r="T258" i="20"/>
  <c r="S245" i="20"/>
  <c r="T245" i="20"/>
  <c r="S235" i="20"/>
  <c r="T235" i="20"/>
  <c r="S220" i="20"/>
  <c r="T220" i="20"/>
  <c r="S204" i="20"/>
  <c r="T204" i="20"/>
  <c r="S188" i="20"/>
  <c r="T188" i="20"/>
  <c r="S172" i="20"/>
  <c r="T172" i="20"/>
  <c r="S156" i="20"/>
  <c r="T156" i="20"/>
  <c r="S141" i="20"/>
  <c r="T141" i="20"/>
  <c r="S124" i="20"/>
  <c r="T124" i="20"/>
  <c r="S103" i="20"/>
  <c r="T103" i="20"/>
  <c r="S91" i="20"/>
  <c r="T91" i="20"/>
  <c r="S76" i="20"/>
  <c r="T76" i="20"/>
  <c r="S60" i="20"/>
  <c r="T60" i="20"/>
  <c r="T456" i="20"/>
  <c r="S456" i="20"/>
  <c r="S408" i="20"/>
  <c r="T408" i="20"/>
  <c r="S351" i="20"/>
  <c r="T351" i="20"/>
  <c r="S281" i="20"/>
  <c r="T281" i="20"/>
  <c r="S196" i="20"/>
  <c r="T196" i="20"/>
  <c r="S92" i="20"/>
  <c r="T92" i="20"/>
  <c r="T210" i="20"/>
  <c r="S210" i="20"/>
  <c r="S5" i="20"/>
  <c r="S482" i="20"/>
  <c r="T482" i="20"/>
  <c r="S434" i="20"/>
  <c r="T434" i="20"/>
  <c r="S375" i="20"/>
  <c r="T375" i="20"/>
  <c r="S330" i="20"/>
  <c r="T330" i="20"/>
  <c r="S293" i="20"/>
  <c r="T293" i="20"/>
  <c r="S237" i="20"/>
  <c r="T237" i="20"/>
  <c r="T190" i="20"/>
  <c r="S190" i="20"/>
  <c r="T135" i="20"/>
  <c r="S135" i="20"/>
  <c r="T78" i="20"/>
  <c r="S78" i="20"/>
  <c r="S464" i="20"/>
  <c r="T464" i="20"/>
  <c r="S479" i="20"/>
  <c r="T479" i="20"/>
  <c r="S463" i="20"/>
  <c r="T463" i="20"/>
  <c r="T447" i="20"/>
  <c r="S447" i="20"/>
  <c r="T431" i="20"/>
  <c r="S431" i="20"/>
  <c r="T415" i="20"/>
  <c r="S415" i="20"/>
  <c r="T399" i="20"/>
  <c r="S399" i="20"/>
  <c r="T368" i="20"/>
  <c r="S368" i="20"/>
  <c r="S357" i="20"/>
  <c r="T357" i="20"/>
  <c r="S343" i="20"/>
  <c r="T343" i="20"/>
  <c r="T327" i="20"/>
  <c r="S327" i="20"/>
  <c r="T313" i="20"/>
  <c r="S313" i="20"/>
  <c r="T302" i="20"/>
  <c r="S302" i="20"/>
  <c r="S285" i="20"/>
  <c r="T285" i="20"/>
  <c r="S274" i="20"/>
  <c r="T274" i="20"/>
  <c r="S260" i="20"/>
  <c r="T260" i="20"/>
  <c r="T217" i="20"/>
  <c r="S217" i="20"/>
  <c r="T203" i="20"/>
  <c r="S203" i="20"/>
  <c r="T187" i="20"/>
  <c r="S187" i="20"/>
  <c r="T171" i="20"/>
  <c r="S171" i="20"/>
  <c r="T155" i="20"/>
  <c r="S155" i="20"/>
  <c r="T140" i="20"/>
  <c r="S140" i="20"/>
  <c r="T123" i="20"/>
  <c r="S123" i="20"/>
  <c r="T108" i="20"/>
  <c r="S108" i="20"/>
  <c r="T97" i="20"/>
  <c r="S97" i="20"/>
  <c r="T75" i="20"/>
  <c r="S75" i="20"/>
  <c r="S59" i="20"/>
  <c r="T59" i="20"/>
  <c r="S49" i="20"/>
  <c r="S32" i="20"/>
  <c r="S18" i="20"/>
  <c r="T474" i="20"/>
  <c r="S474" i="20"/>
  <c r="S394" i="20"/>
  <c r="T394" i="20"/>
  <c r="S322" i="20"/>
  <c r="T322" i="20"/>
  <c r="T144" i="20"/>
  <c r="S144" i="20"/>
  <c r="T488" i="20"/>
  <c r="S488" i="20"/>
  <c r="S392" i="20"/>
  <c r="T392" i="20"/>
  <c r="S252" i="20"/>
  <c r="T252" i="20"/>
  <c r="S180" i="20"/>
  <c r="T180" i="20"/>
  <c r="S116" i="20"/>
  <c r="T116" i="20"/>
  <c r="S378" i="20"/>
  <c r="T378" i="20"/>
  <c r="T130" i="20"/>
  <c r="S130" i="20"/>
  <c r="S36" i="20"/>
  <c r="S450" i="20"/>
  <c r="T450" i="20"/>
  <c r="S402" i="20"/>
  <c r="T402" i="20"/>
  <c r="S345" i="20"/>
  <c r="T345" i="20"/>
  <c r="S304" i="20"/>
  <c r="T304" i="20"/>
  <c r="S280" i="20"/>
  <c r="T280" i="20"/>
  <c r="S247" i="20"/>
  <c r="T247" i="20"/>
  <c r="S221" i="20"/>
  <c r="T221" i="20"/>
  <c r="T174" i="20"/>
  <c r="S174" i="20"/>
  <c r="T125" i="20"/>
  <c r="S125" i="20"/>
  <c r="T94" i="20"/>
  <c r="S94" i="20"/>
  <c r="S6" i="20"/>
  <c r="S478" i="20"/>
  <c r="T478" i="20"/>
  <c r="S462" i="20"/>
  <c r="T462" i="20"/>
  <c r="S446" i="20"/>
  <c r="T446" i="20"/>
  <c r="T430" i="20"/>
  <c r="S430" i="20"/>
  <c r="T414" i="20"/>
  <c r="S414" i="20"/>
  <c r="T398" i="20"/>
  <c r="S398" i="20"/>
  <c r="T381" i="20"/>
  <c r="S381" i="20"/>
  <c r="T372" i="20"/>
  <c r="S372" i="20"/>
  <c r="S356" i="20"/>
  <c r="T356" i="20"/>
  <c r="S342" i="20"/>
  <c r="T342" i="20"/>
  <c r="S326" i="20"/>
  <c r="T326" i="20"/>
  <c r="T315" i="20"/>
  <c r="S315" i="20"/>
  <c r="T296" i="20"/>
  <c r="S296" i="20"/>
  <c r="T287" i="20"/>
  <c r="S287" i="20"/>
  <c r="S259" i="20"/>
  <c r="T259" i="20"/>
  <c r="S244" i="20"/>
  <c r="T244" i="20"/>
  <c r="S234" i="20"/>
  <c r="T234" i="20"/>
  <c r="S216" i="20"/>
  <c r="T216" i="20"/>
  <c r="T202" i="20"/>
  <c r="S202" i="20"/>
  <c r="T186" i="20"/>
  <c r="S186" i="20"/>
  <c r="T169" i="20"/>
  <c r="S169" i="20"/>
  <c r="S153" i="20"/>
  <c r="T153" i="20"/>
  <c r="T138" i="20"/>
  <c r="S138" i="20"/>
  <c r="T122" i="20"/>
  <c r="S122" i="20"/>
  <c r="T107" i="20"/>
  <c r="S107" i="20"/>
  <c r="S90" i="20"/>
  <c r="T90" i="20"/>
  <c r="T74" i="20"/>
  <c r="S74" i="20"/>
  <c r="S58" i="20"/>
  <c r="T58" i="20"/>
  <c r="S227" i="20"/>
  <c r="T227" i="20"/>
  <c r="S386" i="20"/>
  <c r="T386" i="20"/>
  <c r="T62" i="20"/>
  <c r="S62" i="20"/>
  <c r="S51" i="20"/>
  <c r="T477" i="20"/>
  <c r="S477" i="20"/>
  <c r="S461" i="20"/>
  <c r="T461" i="20"/>
  <c r="S445" i="20"/>
  <c r="T445" i="20"/>
  <c r="S429" i="20"/>
  <c r="T429" i="20"/>
  <c r="T413" i="20"/>
  <c r="S413" i="20"/>
  <c r="T397" i="20"/>
  <c r="S397" i="20"/>
  <c r="T383" i="20"/>
  <c r="S383" i="20"/>
  <c r="T371" i="20"/>
  <c r="S371" i="20"/>
  <c r="T355" i="20"/>
  <c r="S355" i="20"/>
  <c r="S341" i="20"/>
  <c r="T341" i="20"/>
  <c r="S325" i="20"/>
  <c r="T325" i="20"/>
  <c r="S314" i="20"/>
  <c r="T314" i="20"/>
  <c r="T301" i="20"/>
  <c r="S301" i="20"/>
  <c r="T284" i="20"/>
  <c r="S284" i="20"/>
  <c r="S264" i="20"/>
  <c r="T264" i="20"/>
  <c r="S257" i="20"/>
  <c r="T257" i="20"/>
  <c r="S243" i="20"/>
  <c r="T243" i="20"/>
  <c r="T233" i="20"/>
  <c r="S233" i="20"/>
  <c r="S219" i="20"/>
  <c r="T219" i="20"/>
  <c r="T201" i="20"/>
  <c r="S201" i="20"/>
  <c r="T185" i="20"/>
  <c r="S185" i="20"/>
  <c r="T168" i="20"/>
  <c r="S168" i="20"/>
  <c r="S152" i="20"/>
  <c r="T152" i="20"/>
  <c r="T137" i="20"/>
  <c r="S137" i="20"/>
  <c r="T121" i="20"/>
  <c r="S121" i="20"/>
  <c r="T106" i="20"/>
  <c r="S106" i="20"/>
  <c r="S89" i="20"/>
  <c r="T89" i="20"/>
  <c r="T73" i="20"/>
  <c r="S73" i="20"/>
  <c r="S57" i="20"/>
  <c r="T57" i="20"/>
  <c r="S31" i="20"/>
  <c r="S16" i="20"/>
  <c r="T476" i="20"/>
  <c r="S476" i="20"/>
  <c r="S460" i="20"/>
  <c r="T460" i="20"/>
  <c r="S444" i="20"/>
  <c r="T444" i="20"/>
  <c r="S428" i="20"/>
  <c r="T428" i="20"/>
  <c r="S412" i="20"/>
  <c r="T412" i="20"/>
  <c r="T396" i="20"/>
  <c r="S396" i="20"/>
  <c r="T384" i="20"/>
  <c r="S384" i="20"/>
  <c r="T370" i="20"/>
  <c r="S370" i="20"/>
  <c r="T354" i="20"/>
  <c r="S354" i="20"/>
  <c r="S340" i="20"/>
  <c r="T340" i="20"/>
  <c r="S324" i="20"/>
  <c r="T324" i="20"/>
  <c r="S308" i="20"/>
  <c r="T308" i="20"/>
  <c r="S299" i="20"/>
  <c r="T299" i="20"/>
  <c r="T286" i="20"/>
  <c r="S286" i="20"/>
  <c r="S271" i="20"/>
  <c r="T271" i="20"/>
  <c r="T230" i="20"/>
  <c r="S230" i="20"/>
  <c r="T215" i="20"/>
  <c r="S215" i="20"/>
  <c r="S200" i="20"/>
  <c r="T200" i="20"/>
  <c r="T184" i="20"/>
  <c r="S184" i="20"/>
  <c r="T167" i="20"/>
  <c r="S167" i="20"/>
  <c r="T151" i="20"/>
  <c r="S151" i="20"/>
  <c r="S136" i="20"/>
  <c r="T136" i="20"/>
  <c r="T120" i="20"/>
  <c r="S120" i="20"/>
  <c r="T105" i="20"/>
  <c r="S105" i="20"/>
  <c r="T88" i="20"/>
  <c r="S88" i="20"/>
  <c r="S72" i="20"/>
  <c r="T72" i="20"/>
  <c r="S56" i="20"/>
  <c r="T56" i="20"/>
  <c r="S17" i="20"/>
  <c r="T491" i="20"/>
  <c r="S491" i="20"/>
  <c r="T475" i="20"/>
  <c r="S475" i="20"/>
  <c r="T459" i="20"/>
  <c r="S459" i="20"/>
  <c r="T443" i="20"/>
  <c r="S443" i="20"/>
  <c r="T427" i="20"/>
  <c r="S427" i="20"/>
  <c r="T411" i="20"/>
  <c r="S411" i="20"/>
  <c r="T395" i="20"/>
  <c r="S395" i="20"/>
  <c r="T382" i="20"/>
  <c r="S382" i="20"/>
  <c r="T367" i="20"/>
  <c r="S367" i="20"/>
  <c r="T339" i="20"/>
  <c r="S339" i="20"/>
  <c r="T312" i="20"/>
  <c r="S312" i="20"/>
  <c r="T300" i="20"/>
  <c r="S300" i="20"/>
  <c r="T283" i="20"/>
  <c r="S283" i="20"/>
  <c r="T270" i="20"/>
  <c r="S270" i="20"/>
  <c r="T255" i="20"/>
  <c r="S255" i="20"/>
  <c r="T242" i="20"/>
  <c r="S242" i="20"/>
  <c r="T232" i="20"/>
  <c r="S232" i="20"/>
  <c r="T218" i="20"/>
  <c r="S218" i="20"/>
  <c r="T199" i="20"/>
  <c r="S199" i="20"/>
  <c r="T183" i="20"/>
  <c r="S183" i="20"/>
  <c r="T170" i="20"/>
  <c r="S170" i="20"/>
  <c r="T154" i="20"/>
  <c r="S154" i="20"/>
  <c r="T134" i="20"/>
  <c r="S134" i="20"/>
  <c r="T119" i="20"/>
  <c r="S119" i="20"/>
  <c r="T104" i="20"/>
  <c r="S104" i="20"/>
  <c r="T87" i="20"/>
  <c r="S87" i="20"/>
  <c r="T71" i="20"/>
  <c r="S71" i="20"/>
  <c r="S55" i="20"/>
  <c r="T55" i="20"/>
  <c r="S23" i="20"/>
  <c r="T23" i="20"/>
  <c r="S45" i="20"/>
  <c r="S29" i="20"/>
  <c r="S13" i="20"/>
  <c r="S46" i="20"/>
  <c r="S30" i="20"/>
  <c r="S15" i="20"/>
  <c r="S43" i="20"/>
  <c r="S44" i="20"/>
  <c r="S12" i="20"/>
  <c r="S42" i="20"/>
  <c r="S24" i="20"/>
  <c r="S8" i="20"/>
  <c r="S28" i="20"/>
  <c r="S27" i="20"/>
  <c r="S10" i="20"/>
  <c r="S19" i="20"/>
  <c r="S50" i="20"/>
  <c r="S37" i="20"/>
  <c r="S47" i="20"/>
  <c r="S48" i="20"/>
  <c r="S4" i="20"/>
  <c r="F57" i="9"/>
  <c r="F56" i="9"/>
  <c r="S3" i="9"/>
  <c r="S4" i="9"/>
  <c r="S5" i="9"/>
  <c r="S6" i="9"/>
  <c r="S7" i="9"/>
  <c r="S8" i="9"/>
  <c r="S9" i="9"/>
  <c r="S10" i="9"/>
  <c r="S11" i="9"/>
  <c r="S12" i="9"/>
  <c r="S13" i="9"/>
  <c r="S14" i="9"/>
  <c r="S15" i="9"/>
  <c r="S16" i="9"/>
  <c r="S17" i="9"/>
  <c r="S18" i="9"/>
  <c r="S19" i="9"/>
  <c r="S20" i="9"/>
  <c r="S21" i="9"/>
  <c r="S22" i="9"/>
  <c r="S23" i="9"/>
  <c r="S24" i="9"/>
  <c r="S25" i="9"/>
  <c r="S26" i="9"/>
  <c r="S27" i="9"/>
  <c r="S28" i="9"/>
  <c r="S29" i="9"/>
  <c r="S30" i="9"/>
  <c r="S31" i="9"/>
  <c r="S32" i="9"/>
  <c r="S33" i="9"/>
  <c r="S34" i="9"/>
  <c r="S35" i="9"/>
  <c r="S36" i="9"/>
  <c r="S37" i="9"/>
  <c r="S38" i="9"/>
  <c r="S39" i="9"/>
  <c r="S40" i="9"/>
  <c r="S41" i="9"/>
  <c r="S42" i="9"/>
  <c r="S43" i="9"/>
  <c r="S44" i="9"/>
  <c r="S45" i="9"/>
  <c r="S46" i="9"/>
  <c r="S47" i="9"/>
  <c r="S48" i="9"/>
  <c r="S49" i="9"/>
  <c r="S50" i="9"/>
  <c r="S51" i="9"/>
  <c r="S2" i="9"/>
  <c r="I7" i="10"/>
  <c r="I8" i="10"/>
  <c r="I9" i="10"/>
  <c r="I10" i="10"/>
  <c r="I11" i="10"/>
  <c r="I12" i="10"/>
  <c r="I13" i="10"/>
  <c r="I14" i="10"/>
  <c r="I15" i="10"/>
  <c r="I16" i="10"/>
  <c r="I17" i="10"/>
  <c r="I18" i="10"/>
  <c r="I19" i="10"/>
  <c r="I20" i="10"/>
  <c r="I21" i="10"/>
  <c r="I22" i="10"/>
  <c r="I23" i="10"/>
  <c r="I24" i="10"/>
  <c r="I25" i="10"/>
  <c r="I26" i="10"/>
  <c r="I27" i="10"/>
  <c r="I28" i="10"/>
  <c r="I29" i="10"/>
  <c r="I30" i="10"/>
  <c r="I31" i="10"/>
  <c r="I32" i="10"/>
  <c r="I33" i="10"/>
  <c r="I34" i="10"/>
  <c r="I35" i="10"/>
  <c r="I36" i="10"/>
  <c r="I37" i="10"/>
  <c r="I38" i="10"/>
  <c r="I39" i="10"/>
  <c r="I40" i="10"/>
  <c r="I41" i="10"/>
  <c r="I42" i="10"/>
  <c r="I43" i="10"/>
  <c r="I44" i="10"/>
  <c r="I45" i="10"/>
  <c r="I46" i="10"/>
  <c r="I47" i="10"/>
  <c r="I48" i="10"/>
  <c r="I49" i="10"/>
  <c r="I50" i="10"/>
  <c r="I51" i="10"/>
  <c r="I3" i="10"/>
  <c r="I4" i="10"/>
  <c r="I5" i="10"/>
  <c r="I6" i="10"/>
  <c r="M3" i="10"/>
  <c r="M4" i="10"/>
  <c r="M5" i="10"/>
  <c r="M6" i="10"/>
  <c r="M7" i="10"/>
  <c r="M8" i="10"/>
  <c r="M9" i="10"/>
  <c r="M10" i="10"/>
  <c r="M11" i="10"/>
  <c r="M12" i="10"/>
  <c r="M13" i="10"/>
  <c r="M14" i="10"/>
  <c r="M15" i="10"/>
  <c r="M16" i="10"/>
  <c r="M17" i="10"/>
  <c r="M18" i="10"/>
  <c r="M19" i="10"/>
  <c r="M20" i="10"/>
  <c r="M21" i="10"/>
  <c r="M22" i="10"/>
  <c r="M23" i="10"/>
  <c r="M24" i="10"/>
  <c r="M25" i="10"/>
  <c r="M26" i="10"/>
  <c r="M27" i="10"/>
  <c r="M28" i="10"/>
  <c r="M29" i="10"/>
  <c r="M30" i="10"/>
  <c r="M31" i="10"/>
  <c r="M32" i="10"/>
  <c r="M33" i="10"/>
  <c r="M34" i="10"/>
  <c r="M35" i="10"/>
  <c r="M36" i="10"/>
  <c r="M37" i="10"/>
  <c r="M38" i="10"/>
  <c r="M39" i="10"/>
  <c r="M40" i="10"/>
  <c r="M41" i="10"/>
  <c r="M42" i="10"/>
  <c r="M43" i="10"/>
  <c r="M44" i="10"/>
  <c r="M45" i="10"/>
  <c r="M46" i="10"/>
  <c r="M47" i="10"/>
  <c r="M48" i="10"/>
  <c r="M49" i="10"/>
  <c r="M50" i="10"/>
  <c r="M51" i="10"/>
  <c r="I3" i="14"/>
  <c r="I4" i="14"/>
  <c r="I5" i="14"/>
  <c r="I6" i="14"/>
  <c r="I7" i="14"/>
  <c r="I8" i="14"/>
  <c r="I9" i="14"/>
  <c r="I10" i="14"/>
  <c r="I11" i="14"/>
  <c r="I12" i="14"/>
  <c r="I13" i="14"/>
  <c r="I14" i="14"/>
  <c r="I15" i="14"/>
  <c r="I16" i="14"/>
  <c r="I17" i="14"/>
  <c r="I18" i="14"/>
  <c r="I19" i="14"/>
  <c r="I20" i="14"/>
  <c r="I21" i="14"/>
  <c r="I22" i="14"/>
  <c r="I23" i="14"/>
  <c r="I24" i="14"/>
  <c r="I25" i="14"/>
  <c r="I26" i="14"/>
  <c r="I27" i="14"/>
  <c r="I28" i="14"/>
  <c r="I29" i="14"/>
  <c r="I30" i="14"/>
  <c r="I31" i="14"/>
  <c r="I32" i="14"/>
  <c r="I33" i="14"/>
  <c r="I34" i="14"/>
  <c r="I35" i="14"/>
  <c r="I36" i="14"/>
  <c r="I37" i="14"/>
  <c r="I38" i="14"/>
  <c r="I39" i="14"/>
  <c r="I40" i="14"/>
  <c r="I41" i="14"/>
  <c r="I42" i="14"/>
  <c r="I43" i="14"/>
  <c r="I44" i="14"/>
  <c r="I45" i="14"/>
  <c r="I46" i="14"/>
  <c r="I47" i="14"/>
  <c r="I48" i="14"/>
  <c r="I49" i="14"/>
  <c r="I50" i="14"/>
  <c r="I51" i="14"/>
  <c r="I52" i="14"/>
  <c r="U52" i="14" s="1"/>
  <c r="I53" i="14"/>
  <c r="U53" i="14" s="1"/>
  <c r="I54" i="14"/>
  <c r="U54" i="14" s="1"/>
  <c r="I55" i="14"/>
  <c r="U55" i="14" s="1"/>
  <c r="I56" i="14"/>
  <c r="I57" i="14"/>
  <c r="U57" i="14" s="1"/>
  <c r="I58" i="14"/>
  <c r="U58" i="14" s="1"/>
  <c r="I59" i="14"/>
  <c r="U59" i="14" s="1"/>
  <c r="I60" i="14"/>
  <c r="U60" i="14" s="1"/>
  <c r="I61" i="14"/>
  <c r="U61" i="14" s="1"/>
  <c r="I62" i="14"/>
  <c r="I63" i="14"/>
  <c r="I64" i="14"/>
  <c r="U64" i="14" s="1"/>
  <c r="I65" i="14"/>
  <c r="I66" i="14"/>
  <c r="U66" i="14" s="1"/>
  <c r="I67" i="14"/>
  <c r="I68" i="14"/>
  <c r="I69" i="14"/>
  <c r="U69" i="14" s="1"/>
  <c r="I70" i="14"/>
  <c r="U70" i="14" s="1"/>
  <c r="I71" i="14"/>
  <c r="U71" i="14" s="1"/>
  <c r="I72" i="14"/>
  <c r="I73" i="14"/>
  <c r="I74" i="14"/>
  <c r="U74" i="14" s="1"/>
  <c r="I75" i="14"/>
  <c r="U75" i="14" s="1"/>
  <c r="I76" i="14"/>
  <c r="U76" i="14" s="1"/>
  <c r="I77" i="14"/>
  <c r="U77" i="14" s="1"/>
  <c r="I78" i="14"/>
  <c r="I79" i="14"/>
  <c r="I80" i="14"/>
  <c r="U80" i="14" s="1"/>
  <c r="I81" i="14"/>
  <c r="I82" i="14"/>
  <c r="I83" i="14"/>
  <c r="I84" i="14"/>
  <c r="U84" i="14" s="1"/>
  <c r="I85" i="14"/>
  <c r="U85" i="14" s="1"/>
  <c r="I86" i="14"/>
  <c r="I87" i="14"/>
  <c r="U87" i="14" s="1"/>
  <c r="I88" i="14"/>
  <c r="I89" i="14"/>
  <c r="I90" i="14"/>
  <c r="I91" i="14"/>
  <c r="U91" i="14" s="1"/>
  <c r="I92" i="14"/>
  <c r="I93" i="14"/>
  <c r="I94" i="14"/>
  <c r="I95" i="14"/>
  <c r="I96" i="14"/>
  <c r="I97" i="14"/>
  <c r="U97" i="14" s="1"/>
  <c r="I98" i="14"/>
  <c r="U98" i="14" s="1"/>
  <c r="I99" i="14"/>
  <c r="I100" i="14"/>
  <c r="U100" i="14" s="1"/>
  <c r="I101" i="14"/>
  <c r="U101" i="14" s="1"/>
  <c r="I102" i="14"/>
  <c r="I103" i="14"/>
  <c r="U103" i="14" s="1"/>
  <c r="I104" i="14"/>
  <c r="I105" i="14"/>
  <c r="I106" i="14"/>
  <c r="U106" i="14" s="1"/>
  <c r="I107" i="14"/>
  <c r="U107" i="14" s="1"/>
  <c r="I108" i="14"/>
  <c r="U108" i="14" s="1"/>
  <c r="I109" i="14"/>
  <c r="I110" i="14"/>
  <c r="I111" i="14"/>
  <c r="I112" i="14"/>
  <c r="I113" i="14"/>
  <c r="I114" i="14"/>
  <c r="I115" i="14"/>
  <c r="U115" i="14" s="1"/>
  <c r="I116" i="14"/>
  <c r="U116" i="14" s="1"/>
  <c r="I117" i="14"/>
  <c r="U117" i="14" s="1"/>
  <c r="I118" i="14"/>
  <c r="I119" i="14"/>
  <c r="U119" i="14" s="1"/>
  <c r="I120" i="14"/>
  <c r="I121" i="14"/>
  <c r="I122" i="14"/>
  <c r="U122" i="14" s="1"/>
  <c r="I123" i="14"/>
  <c r="U123" i="14" s="1"/>
  <c r="I124" i="14"/>
  <c r="U124" i="14" s="1"/>
  <c r="I125" i="14"/>
  <c r="I126" i="14"/>
  <c r="I127" i="14"/>
  <c r="U127" i="14" s="1"/>
  <c r="I128" i="14"/>
  <c r="I129" i="14"/>
  <c r="I130" i="14"/>
  <c r="I131" i="14"/>
  <c r="I132" i="14"/>
  <c r="U132" i="14" s="1"/>
  <c r="I133" i="14"/>
  <c r="U133" i="14" s="1"/>
  <c r="I134" i="14"/>
  <c r="I135" i="14"/>
  <c r="U135" i="14" s="1"/>
  <c r="I136" i="14"/>
  <c r="U136" i="14" s="1"/>
  <c r="I137" i="14"/>
  <c r="I138" i="14"/>
  <c r="U138" i="14" s="1"/>
  <c r="I139" i="14"/>
  <c r="I140" i="14"/>
  <c r="I141" i="14"/>
  <c r="I142" i="14"/>
  <c r="I143" i="14"/>
  <c r="U143" i="14" s="1"/>
  <c r="I144" i="14"/>
  <c r="I145" i="14"/>
  <c r="U145" i="14" s="1"/>
  <c r="I146" i="14"/>
  <c r="U146" i="14" s="1"/>
  <c r="I147" i="14"/>
  <c r="U147" i="14" s="1"/>
  <c r="I148" i="14"/>
  <c r="U148" i="14" s="1"/>
  <c r="I149" i="14"/>
  <c r="U149" i="14" s="1"/>
  <c r="I150" i="14"/>
  <c r="I151" i="14"/>
  <c r="U151" i="14" s="1"/>
  <c r="I152" i="14"/>
  <c r="I153" i="14"/>
  <c r="I154" i="14"/>
  <c r="I155" i="14"/>
  <c r="U155" i="14" s="1"/>
  <c r="I156" i="14"/>
  <c r="U156" i="14" s="1"/>
  <c r="I157" i="14"/>
  <c r="U157" i="14" s="1"/>
  <c r="I158" i="14"/>
  <c r="I159" i="14"/>
  <c r="U159" i="14" s="1"/>
  <c r="I160" i="14"/>
  <c r="U160" i="14" s="1"/>
  <c r="I161" i="14"/>
  <c r="U161" i="14" s="1"/>
  <c r="I162" i="14"/>
  <c r="I163" i="14"/>
  <c r="I164" i="14"/>
  <c r="I165" i="14"/>
  <c r="U165" i="14" s="1"/>
  <c r="I166" i="14"/>
  <c r="I167" i="14"/>
  <c r="I168" i="14"/>
  <c r="U168" i="14" s="1"/>
  <c r="I169" i="14"/>
  <c r="I170" i="14"/>
  <c r="I171" i="14"/>
  <c r="U171" i="14" s="1"/>
  <c r="I172" i="14"/>
  <c r="I173" i="14"/>
  <c r="I174" i="14"/>
  <c r="I175" i="14"/>
  <c r="I176" i="14"/>
  <c r="I177" i="14"/>
  <c r="I178" i="14"/>
  <c r="I179" i="14"/>
  <c r="I180" i="14"/>
  <c r="I181" i="14"/>
  <c r="U181" i="14" s="1"/>
  <c r="I182" i="14"/>
  <c r="I183" i="14"/>
  <c r="U183" i="14" s="1"/>
  <c r="I184" i="14"/>
  <c r="I185" i="14"/>
  <c r="I186" i="14"/>
  <c r="U186" i="14" s="1"/>
  <c r="I187" i="14"/>
  <c r="U187" i="14" s="1"/>
  <c r="I188" i="14"/>
  <c r="I3" i="16"/>
  <c r="I4" i="16"/>
  <c r="I5" i="16"/>
  <c r="I6" i="16"/>
  <c r="I7" i="16"/>
  <c r="I8" i="16"/>
  <c r="I9" i="16"/>
  <c r="I10" i="16"/>
  <c r="I11" i="16"/>
  <c r="I12" i="16"/>
  <c r="I13" i="16"/>
  <c r="I14" i="16"/>
  <c r="I15" i="16"/>
  <c r="I16" i="16"/>
  <c r="I17" i="16"/>
  <c r="I18" i="16"/>
  <c r="I19" i="16"/>
  <c r="I20" i="16"/>
  <c r="I21" i="16"/>
  <c r="I22" i="16"/>
  <c r="I23" i="16"/>
  <c r="I24" i="16"/>
  <c r="I25" i="16"/>
  <c r="I26" i="16"/>
  <c r="I27" i="16"/>
  <c r="I28" i="16"/>
  <c r="I29" i="16"/>
  <c r="I2" i="16"/>
  <c r="I3" i="15"/>
  <c r="I4" i="15"/>
  <c r="I5" i="15"/>
  <c r="I6" i="15"/>
  <c r="I7" i="15"/>
  <c r="I8" i="15"/>
  <c r="U8" i="15" s="1"/>
  <c r="I9" i="15"/>
  <c r="I10" i="15"/>
  <c r="I11" i="15"/>
  <c r="I12" i="15"/>
  <c r="I13" i="15"/>
  <c r="I14" i="15"/>
  <c r="I15" i="15"/>
  <c r="U15" i="15" s="1"/>
  <c r="I16" i="15"/>
  <c r="U16" i="15" s="1"/>
  <c r="I17" i="15"/>
  <c r="I18" i="15"/>
  <c r="U18" i="15" s="1"/>
  <c r="I19" i="15"/>
  <c r="I20" i="15"/>
  <c r="I21" i="15"/>
  <c r="I22" i="15"/>
  <c r="I23" i="15"/>
  <c r="U23" i="15" s="1"/>
  <c r="I24" i="15"/>
  <c r="I25" i="15"/>
  <c r="I26" i="15"/>
  <c r="I27" i="15"/>
  <c r="I28" i="15"/>
  <c r="I29" i="15"/>
  <c r="I30" i="15"/>
  <c r="I31" i="15"/>
  <c r="U31" i="15" s="1"/>
  <c r="I32" i="15"/>
  <c r="U32" i="15" s="1"/>
  <c r="I33" i="15"/>
  <c r="U33" i="15" s="1"/>
  <c r="I34" i="15"/>
  <c r="U34" i="15" s="1"/>
  <c r="I35" i="15"/>
  <c r="I36" i="15"/>
  <c r="I37" i="15"/>
  <c r="I38" i="15"/>
  <c r="U38" i="15" s="1"/>
  <c r="I39" i="15"/>
  <c r="I40" i="15"/>
  <c r="I41" i="15"/>
  <c r="I42" i="15"/>
  <c r="U42" i="15" s="1"/>
  <c r="I43" i="15"/>
  <c r="I44" i="15"/>
  <c r="I45" i="15"/>
  <c r="I46" i="15"/>
  <c r="U46" i="15" s="1"/>
  <c r="I47" i="15"/>
  <c r="T47" i="15" s="1"/>
  <c r="I48" i="15"/>
  <c r="I49" i="15"/>
  <c r="U49" i="15" s="1"/>
  <c r="I50" i="15"/>
  <c r="U50" i="15" s="1"/>
  <c r="I51" i="15"/>
  <c r="I52" i="15"/>
  <c r="I53" i="15"/>
  <c r="I54" i="15"/>
  <c r="I55" i="15"/>
  <c r="T55" i="15" s="1"/>
  <c r="I56" i="15"/>
  <c r="I57" i="15"/>
  <c r="I58" i="15"/>
  <c r="T58" i="15" s="1"/>
  <c r="I59" i="15"/>
  <c r="U59" i="15" s="1"/>
  <c r="I61" i="15"/>
  <c r="I60" i="15"/>
  <c r="I62" i="15"/>
  <c r="I63" i="15"/>
  <c r="I64" i="15"/>
  <c r="I65" i="15"/>
  <c r="T65" i="15" s="1"/>
  <c r="I66" i="15"/>
  <c r="I67" i="15"/>
  <c r="I68" i="15"/>
  <c r="I70" i="15"/>
  <c r="I69" i="15"/>
  <c r="I71" i="15"/>
  <c r="I72" i="15"/>
  <c r="T72" i="15" s="1"/>
  <c r="I74" i="15"/>
  <c r="T74" i="15" s="1"/>
  <c r="I73" i="15"/>
  <c r="U74" i="15" s="1"/>
  <c r="I75" i="15"/>
  <c r="I76" i="15"/>
  <c r="I77" i="15"/>
  <c r="U77" i="15" s="1"/>
  <c r="I78" i="15"/>
  <c r="I79" i="15"/>
  <c r="I80" i="15"/>
  <c r="T80" i="15" s="1"/>
  <c r="I81" i="15"/>
  <c r="I82" i="15"/>
  <c r="I83" i="15"/>
  <c r="I84" i="15"/>
  <c r="I85" i="15"/>
  <c r="I86" i="15"/>
  <c r="I87" i="15"/>
  <c r="I88" i="15"/>
  <c r="I89" i="15"/>
  <c r="I90" i="15"/>
  <c r="U90" i="15" s="1"/>
  <c r="I92" i="15"/>
  <c r="I91" i="15"/>
  <c r="I93" i="15"/>
  <c r="I94" i="15"/>
  <c r="U94" i="15" s="1"/>
  <c r="I95" i="15"/>
  <c r="I96" i="15"/>
  <c r="I97" i="15"/>
  <c r="I98" i="15"/>
  <c r="U98" i="15" s="1"/>
  <c r="I99" i="15"/>
  <c r="I100" i="15"/>
  <c r="I101" i="15"/>
  <c r="I102" i="15"/>
  <c r="I103" i="15"/>
  <c r="I104" i="15"/>
  <c r="I105" i="15"/>
  <c r="I106" i="15"/>
  <c r="I107" i="15"/>
  <c r="I108" i="15"/>
  <c r="I109" i="15"/>
  <c r="U109" i="15" s="1"/>
  <c r="I110" i="15"/>
  <c r="I111" i="15"/>
  <c r="I112" i="15"/>
  <c r="U112" i="15" s="1"/>
  <c r="I2" i="15"/>
  <c r="I2" i="14"/>
  <c r="I3" i="13"/>
  <c r="I4" i="13"/>
  <c r="I5" i="13"/>
  <c r="I6" i="13"/>
  <c r="I7" i="13"/>
  <c r="I8" i="13"/>
  <c r="I9" i="13"/>
  <c r="I10" i="13"/>
  <c r="I11" i="13"/>
  <c r="I12" i="13"/>
  <c r="I13" i="13"/>
  <c r="I14" i="13"/>
  <c r="I15" i="13"/>
  <c r="I16" i="13"/>
  <c r="I17" i="13"/>
  <c r="I18" i="13"/>
  <c r="I19" i="13"/>
  <c r="I20" i="13"/>
  <c r="I21" i="13"/>
  <c r="I22" i="13"/>
  <c r="I23" i="13"/>
  <c r="I24" i="13"/>
  <c r="I25" i="13"/>
  <c r="I26" i="13"/>
  <c r="I27" i="13"/>
  <c r="I28" i="13"/>
  <c r="I29" i="13"/>
  <c r="I30" i="13"/>
  <c r="I31" i="13"/>
  <c r="I32" i="13"/>
  <c r="I33" i="13"/>
  <c r="I34" i="13"/>
  <c r="I35" i="13"/>
  <c r="I36" i="13"/>
  <c r="I37" i="13"/>
  <c r="I38" i="13"/>
  <c r="I39" i="13"/>
  <c r="I40" i="13"/>
  <c r="I41" i="13"/>
  <c r="I42" i="13"/>
  <c r="I43" i="13"/>
  <c r="I44" i="13"/>
  <c r="I45" i="13"/>
  <c r="I46" i="13"/>
  <c r="I47" i="13"/>
  <c r="I48" i="13"/>
  <c r="I49" i="13"/>
  <c r="I50" i="13"/>
  <c r="I51" i="13"/>
  <c r="I52" i="13"/>
  <c r="I53" i="13"/>
  <c r="I54" i="13"/>
  <c r="I55" i="13"/>
  <c r="I56" i="13"/>
  <c r="I57" i="13"/>
  <c r="I58" i="13"/>
  <c r="I59" i="13"/>
  <c r="I60" i="13"/>
  <c r="I61" i="13"/>
  <c r="I62" i="13"/>
  <c r="I63" i="13"/>
  <c r="I64" i="13"/>
  <c r="I65" i="13"/>
  <c r="I66" i="13"/>
  <c r="I67" i="13"/>
  <c r="I68" i="13"/>
  <c r="I69" i="13"/>
  <c r="I70" i="13"/>
  <c r="I71" i="13"/>
  <c r="I72" i="13"/>
  <c r="I73" i="13"/>
  <c r="I74" i="13"/>
  <c r="I75" i="13"/>
  <c r="I76" i="13"/>
  <c r="I2" i="13"/>
  <c r="I3" i="12"/>
  <c r="I4" i="12"/>
  <c r="I5" i="12"/>
  <c r="I6" i="12"/>
  <c r="I7" i="12"/>
  <c r="U7" i="12" s="1"/>
  <c r="I8" i="12"/>
  <c r="I9" i="12"/>
  <c r="I10" i="12"/>
  <c r="I11" i="12"/>
  <c r="U11" i="12" s="1"/>
  <c r="I12" i="12"/>
  <c r="I13" i="12"/>
  <c r="I14" i="12"/>
  <c r="I15" i="12"/>
  <c r="I16" i="12"/>
  <c r="I17" i="12"/>
  <c r="I18" i="12"/>
  <c r="I19" i="12"/>
  <c r="I20" i="12"/>
  <c r="I21" i="12"/>
  <c r="I22" i="12"/>
  <c r="I23" i="12"/>
  <c r="I24" i="12"/>
  <c r="U24" i="12" s="1"/>
  <c r="I25" i="12"/>
  <c r="U25" i="12" s="1"/>
  <c r="I26" i="12"/>
  <c r="I27" i="12"/>
  <c r="I28" i="12"/>
  <c r="I29" i="12"/>
  <c r="U29" i="12" s="1"/>
  <c r="I30" i="12"/>
  <c r="U30" i="12" s="1"/>
  <c r="I31" i="12"/>
  <c r="I32" i="12"/>
  <c r="I33" i="12"/>
  <c r="I34" i="12"/>
  <c r="I35" i="12"/>
  <c r="I36" i="12"/>
  <c r="I37" i="12"/>
  <c r="I38" i="12"/>
  <c r="I39" i="12"/>
  <c r="I40" i="12"/>
  <c r="U40" i="12" s="1"/>
  <c r="I41" i="12"/>
  <c r="U41" i="12" s="1"/>
  <c r="I42" i="12"/>
  <c r="I43" i="12"/>
  <c r="I44" i="12"/>
  <c r="I45" i="12"/>
  <c r="U45" i="12" s="1"/>
  <c r="I46" i="12"/>
  <c r="U46" i="12" s="1"/>
  <c r="I47" i="12"/>
  <c r="I48" i="12"/>
  <c r="I49" i="12"/>
  <c r="I2" i="12"/>
  <c r="M29" i="16"/>
  <c r="M28" i="16"/>
  <c r="M27" i="16"/>
  <c r="M26" i="16"/>
  <c r="M25" i="16"/>
  <c r="M24" i="16"/>
  <c r="M23" i="16"/>
  <c r="M22" i="16"/>
  <c r="M21" i="16"/>
  <c r="M20" i="16"/>
  <c r="M19" i="16"/>
  <c r="M18" i="16"/>
  <c r="M17" i="16"/>
  <c r="M16" i="16"/>
  <c r="M15" i="16"/>
  <c r="M14" i="16"/>
  <c r="M13" i="16"/>
  <c r="M12" i="16"/>
  <c r="M11" i="16"/>
  <c r="M10" i="16"/>
  <c r="M9" i="16"/>
  <c r="M8" i="16"/>
  <c r="M7" i="16"/>
  <c r="M6" i="16"/>
  <c r="M5" i="16"/>
  <c r="M4" i="16"/>
  <c r="M3" i="16"/>
  <c r="M2" i="16"/>
  <c r="M112" i="15"/>
  <c r="M111" i="15"/>
  <c r="M110" i="15"/>
  <c r="M109" i="15"/>
  <c r="M108" i="15"/>
  <c r="M107" i="15"/>
  <c r="M106" i="15"/>
  <c r="M105" i="15"/>
  <c r="M104" i="15"/>
  <c r="M103" i="15"/>
  <c r="M102" i="15"/>
  <c r="M101" i="15"/>
  <c r="M100" i="15"/>
  <c r="M99" i="15"/>
  <c r="M98" i="15"/>
  <c r="M97" i="15"/>
  <c r="M96" i="15"/>
  <c r="M95" i="15"/>
  <c r="M94" i="15"/>
  <c r="M93" i="15"/>
  <c r="M91" i="15"/>
  <c r="M92" i="15"/>
  <c r="M90" i="15"/>
  <c r="M89" i="15"/>
  <c r="M88" i="15"/>
  <c r="M87" i="15"/>
  <c r="M86" i="15"/>
  <c r="M85" i="15"/>
  <c r="M84" i="15"/>
  <c r="M83" i="15"/>
  <c r="M82" i="15"/>
  <c r="M81" i="15"/>
  <c r="M80" i="15"/>
  <c r="M79" i="15"/>
  <c r="M78" i="15"/>
  <c r="M77" i="15"/>
  <c r="M76" i="15"/>
  <c r="M75" i="15"/>
  <c r="M73" i="15"/>
  <c r="M74" i="15"/>
  <c r="M72" i="15"/>
  <c r="M71" i="15"/>
  <c r="M69" i="15"/>
  <c r="M70" i="15"/>
  <c r="M68" i="15"/>
  <c r="M67" i="15"/>
  <c r="M66" i="15"/>
  <c r="M65" i="15"/>
  <c r="M64" i="15"/>
  <c r="M63" i="15"/>
  <c r="M62" i="15"/>
  <c r="M60" i="15"/>
  <c r="M61" i="15"/>
  <c r="M59" i="15"/>
  <c r="M58" i="15"/>
  <c r="M57" i="15"/>
  <c r="M56" i="15"/>
  <c r="M55" i="15"/>
  <c r="M54" i="15"/>
  <c r="M53" i="15"/>
  <c r="M52" i="15"/>
  <c r="M51" i="15"/>
  <c r="M50" i="15"/>
  <c r="M49" i="15"/>
  <c r="M48" i="15"/>
  <c r="M47" i="15"/>
  <c r="M46" i="15"/>
  <c r="M45" i="15"/>
  <c r="M44" i="15"/>
  <c r="M43" i="15"/>
  <c r="M42" i="15"/>
  <c r="M41" i="15"/>
  <c r="M40" i="15"/>
  <c r="M39" i="15"/>
  <c r="M38" i="15"/>
  <c r="M37" i="15"/>
  <c r="M36" i="15"/>
  <c r="M35" i="15"/>
  <c r="M34" i="15"/>
  <c r="M33" i="15"/>
  <c r="M32" i="15"/>
  <c r="M31" i="15"/>
  <c r="M30" i="15"/>
  <c r="M29" i="15"/>
  <c r="M28" i="15"/>
  <c r="M27" i="15"/>
  <c r="M26" i="15"/>
  <c r="M25" i="15"/>
  <c r="M24" i="15"/>
  <c r="M23" i="15"/>
  <c r="M22" i="15"/>
  <c r="M21" i="15"/>
  <c r="M20" i="15"/>
  <c r="M19" i="15"/>
  <c r="M18" i="15"/>
  <c r="M17" i="15"/>
  <c r="M16" i="15"/>
  <c r="M15" i="15"/>
  <c r="M14" i="15"/>
  <c r="M13" i="15"/>
  <c r="M12" i="15"/>
  <c r="M11" i="15"/>
  <c r="M10" i="15"/>
  <c r="M9" i="15"/>
  <c r="M8" i="15"/>
  <c r="M7" i="15"/>
  <c r="M6" i="15"/>
  <c r="M5" i="15"/>
  <c r="M4" i="15"/>
  <c r="M3" i="15"/>
  <c r="M2" i="15"/>
  <c r="M188" i="14"/>
  <c r="M187" i="14"/>
  <c r="M186" i="14"/>
  <c r="M185" i="14"/>
  <c r="M184" i="14"/>
  <c r="M183" i="14"/>
  <c r="M182" i="14"/>
  <c r="M181" i="14"/>
  <c r="M179" i="14"/>
  <c r="M177" i="14"/>
  <c r="M174" i="14"/>
  <c r="M171" i="14"/>
  <c r="M168" i="14"/>
  <c r="M165" i="14"/>
  <c r="M162" i="14"/>
  <c r="M160" i="14"/>
  <c r="M158" i="14"/>
  <c r="M156" i="14"/>
  <c r="M155" i="14"/>
  <c r="M154" i="14"/>
  <c r="M153" i="14"/>
  <c r="M152" i="14"/>
  <c r="M151" i="14"/>
  <c r="M150" i="14"/>
  <c r="M149" i="14"/>
  <c r="M147" i="14"/>
  <c r="M146" i="14"/>
  <c r="M148" i="14"/>
  <c r="M145" i="14"/>
  <c r="M144" i="14"/>
  <c r="M143" i="14"/>
  <c r="M140" i="14"/>
  <c r="M142" i="14"/>
  <c r="M141" i="14"/>
  <c r="M139" i="14"/>
  <c r="M138" i="14"/>
  <c r="M137" i="14"/>
  <c r="M134" i="14"/>
  <c r="M133" i="14"/>
  <c r="M132" i="14"/>
  <c r="M131" i="14"/>
  <c r="M130" i="14"/>
  <c r="M129" i="14"/>
  <c r="M128" i="14"/>
  <c r="M127" i="14"/>
  <c r="M126" i="14"/>
  <c r="M125" i="14"/>
  <c r="M124" i="14"/>
  <c r="M122" i="14"/>
  <c r="M123" i="14"/>
  <c r="M121" i="14"/>
  <c r="M120" i="14"/>
  <c r="M115" i="14"/>
  <c r="M119" i="14"/>
  <c r="M118" i="14"/>
  <c r="M114" i="14"/>
  <c r="M112" i="14"/>
  <c r="M113" i="14"/>
  <c r="M111" i="14"/>
  <c r="M110" i="14"/>
  <c r="M109" i="14"/>
  <c r="M107" i="14"/>
  <c r="M108" i="14"/>
  <c r="M106" i="14"/>
  <c r="M103" i="14"/>
  <c r="M100" i="14"/>
  <c r="M102" i="14"/>
  <c r="M101" i="14"/>
  <c r="M99" i="14"/>
  <c r="M98" i="14"/>
  <c r="M96" i="14"/>
  <c r="M97" i="14"/>
  <c r="M95" i="14"/>
  <c r="M94" i="14"/>
  <c r="M93" i="14"/>
  <c r="M92" i="14"/>
  <c r="M91" i="14"/>
  <c r="M90" i="14"/>
  <c r="M89" i="14"/>
  <c r="M88" i="14"/>
  <c r="M87" i="14"/>
  <c r="M86" i="14"/>
  <c r="M85" i="14"/>
  <c r="M84" i="14"/>
  <c r="M83" i="14"/>
  <c r="M82" i="14"/>
  <c r="M81" i="14"/>
  <c r="M80" i="14"/>
  <c r="M79" i="14"/>
  <c r="M78" i="14"/>
  <c r="M77" i="14"/>
  <c r="M76" i="14"/>
  <c r="M75" i="14"/>
  <c r="M74" i="14"/>
  <c r="M73" i="14"/>
  <c r="M72" i="14"/>
  <c r="M71" i="14"/>
  <c r="M70" i="14"/>
  <c r="M69" i="14"/>
  <c r="M68" i="14"/>
  <c r="M66" i="14"/>
  <c r="M65" i="14"/>
  <c r="M64" i="14"/>
  <c r="M63" i="14"/>
  <c r="M62" i="14"/>
  <c r="M61" i="14"/>
  <c r="M60" i="14"/>
  <c r="M59" i="14"/>
  <c r="M57" i="14"/>
  <c r="M56" i="14"/>
  <c r="M55" i="14"/>
  <c r="M54" i="14"/>
  <c r="M53" i="14"/>
  <c r="M52" i="14"/>
  <c r="M51" i="14"/>
  <c r="M50" i="14"/>
  <c r="M49" i="14"/>
  <c r="M47" i="14"/>
  <c r="M46" i="14"/>
  <c r="M44" i="14"/>
  <c r="M43" i="14"/>
  <c r="M41" i="14"/>
  <c r="M40" i="14"/>
  <c r="M39" i="14"/>
  <c r="M38" i="14"/>
  <c r="M37" i="14"/>
  <c r="M36" i="14"/>
  <c r="M35" i="14"/>
  <c r="M34" i="14"/>
  <c r="M33" i="14"/>
  <c r="M32" i="14"/>
  <c r="M31" i="14"/>
  <c r="M30" i="14"/>
  <c r="M29" i="14"/>
  <c r="M28" i="14"/>
  <c r="M27" i="14"/>
  <c r="M26" i="14"/>
  <c r="M25" i="14"/>
  <c r="M24" i="14"/>
  <c r="M23" i="14"/>
  <c r="M22" i="14"/>
  <c r="M21" i="14"/>
  <c r="M20" i="14"/>
  <c r="M19" i="14"/>
  <c r="M18" i="14"/>
  <c r="M17" i="14"/>
  <c r="M16" i="14"/>
  <c r="M15" i="14"/>
  <c r="M14" i="14"/>
  <c r="M13" i="14"/>
  <c r="M12" i="14"/>
  <c r="M11" i="14"/>
  <c r="M10" i="14"/>
  <c r="M8" i="14"/>
  <c r="M9" i="14"/>
  <c r="M7" i="14"/>
  <c r="M6" i="14"/>
  <c r="M5" i="14"/>
  <c r="M4" i="14"/>
  <c r="M3" i="14"/>
  <c r="M2" i="14"/>
  <c r="M76" i="13"/>
  <c r="M75" i="13"/>
  <c r="M74" i="13"/>
  <c r="M73" i="13"/>
  <c r="M72" i="13"/>
  <c r="M71" i="13"/>
  <c r="M70" i="13"/>
  <c r="M69" i="13"/>
  <c r="M68" i="13"/>
  <c r="M67" i="13"/>
  <c r="M66" i="13"/>
  <c r="M65" i="13"/>
  <c r="M64" i="13"/>
  <c r="M63" i="13"/>
  <c r="M62" i="13"/>
  <c r="M61" i="13"/>
  <c r="M60" i="13"/>
  <c r="M59" i="13"/>
  <c r="M58" i="13"/>
  <c r="M57" i="13"/>
  <c r="M56" i="13"/>
  <c r="M55" i="13"/>
  <c r="M54" i="13"/>
  <c r="M53" i="13"/>
  <c r="M52" i="13"/>
  <c r="M51" i="13"/>
  <c r="M50" i="13"/>
  <c r="M49" i="13"/>
  <c r="M48" i="13"/>
  <c r="M47" i="13"/>
  <c r="M46" i="13"/>
  <c r="M45" i="13"/>
  <c r="M44" i="13"/>
  <c r="M43" i="13"/>
  <c r="M42" i="13"/>
  <c r="M41" i="13"/>
  <c r="M40" i="13"/>
  <c r="M39" i="13"/>
  <c r="M38" i="13"/>
  <c r="M37" i="13"/>
  <c r="M36" i="13"/>
  <c r="M35" i="13"/>
  <c r="M34" i="13"/>
  <c r="M33" i="13"/>
  <c r="M32" i="13"/>
  <c r="M31" i="13"/>
  <c r="M30" i="13"/>
  <c r="M29" i="13"/>
  <c r="M28" i="13"/>
  <c r="M27" i="13"/>
  <c r="M26" i="13"/>
  <c r="M25" i="13"/>
  <c r="M24" i="13"/>
  <c r="M23" i="13"/>
  <c r="M22" i="13"/>
  <c r="M21" i="13"/>
  <c r="M20" i="13"/>
  <c r="M19" i="13"/>
  <c r="M18" i="13"/>
  <c r="M17" i="13"/>
  <c r="M16" i="13"/>
  <c r="M15" i="13"/>
  <c r="M14" i="13"/>
  <c r="M13" i="13"/>
  <c r="M12" i="13"/>
  <c r="M11" i="13"/>
  <c r="M10" i="13"/>
  <c r="M9" i="13"/>
  <c r="M8" i="13"/>
  <c r="M7" i="13"/>
  <c r="M6" i="13"/>
  <c r="M5" i="13"/>
  <c r="M4" i="13"/>
  <c r="M3" i="13"/>
  <c r="M2" i="13"/>
  <c r="B57" i="9"/>
  <c r="B56" i="9"/>
  <c r="B55" i="9"/>
  <c r="M49" i="12"/>
  <c r="M48" i="12"/>
  <c r="M47" i="12"/>
  <c r="M46" i="12"/>
  <c r="M45" i="12"/>
  <c r="M44" i="12"/>
  <c r="M43" i="12"/>
  <c r="M42" i="12"/>
  <c r="M41" i="12"/>
  <c r="M40" i="12"/>
  <c r="M39" i="12"/>
  <c r="M38" i="12"/>
  <c r="M37" i="12"/>
  <c r="M36" i="12"/>
  <c r="M35" i="12"/>
  <c r="M34" i="12"/>
  <c r="M33" i="12"/>
  <c r="M32" i="12"/>
  <c r="M31" i="12"/>
  <c r="M30" i="12"/>
  <c r="M29" i="12"/>
  <c r="M28" i="12"/>
  <c r="M27" i="12"/>
  <c r="M26" i="12"/>
  <c r="M25" i="12"/>
  <c r="M24" i="12"/>
  <c r="M23" i="12"/>
  <c r="M22" i="12"/>
  <c r="M21" i="12"/>
  <c r="M20" i="12"/>
  <c r="M19" i="12"/>
  <c r="M18" i="12"/>
  <c r="M17" i="12"/>
  <c r="M16" i="12"/>
  <c r="M15" i="12"/>
  <c r="M14" i="12"/>
  <c r="M13" i="12"/>
  <c r="M12" i="12"/>
  <c r="M11" i="12"/>
  <c r="M10" i="12"/>
  <c r="M9" i="12"/>
  <c r="M8" i="12"/>
  <c r="M7" i="12"/>
  <c r="M6" i="12"/>
  <c r="M5" i="12"/>
  <c r="M4" i="12"/>
  <c r="M3" i="12"/>
  <c r="M2" i="12"/>
  <c r="I3" i="11"/>
  <c r="I4" i="11"/>
  <c r="I5" i="11"/>
  <c r="I6" i="11"/>
  <c r="I7" i="11"/>
  <c r="I8" i="11"/>
  <c r="I9" i="11"/>
  <c r="I10" i="11"/>
  <c r="I11" i="11"/>
  <c r="I12" i="11"/>
  <c r="I13" i="11"/>
  <c r="I14" i="11"/>
  <c r="I15" i="11"/>
  <c r="I16" i="11"/>
  <c r="I17" i="11"/>
  <c r="I18" i="11"/>
  <c r="I19" i="11"/>
  <c r="I20" i="11"/>
  <c r="I21" i="11"/>
  <c r="I22" i="11"/>
  <c r="I23" i="11"/>
  <c r="I24" i="11"/>
  <c r="I25" i="11"/>
  <c r="I26" i="11"/>
  <c r="I27" i="11"/>
  <c r="I28" i="11"/>
  <c r="I29" i="11"/>
  <c r="I30" i="11"/>
  <c r="I31" i="11"/>
  <c r="I32" i="11"/>
  <c r="I33" i="11"/>
  <c r="I34" i="11"/>
  <c r="I35" i="11"/>
  <c r="I2" i="11"/>
  <c r="M35" i="11"/>
  <c r="M34" i="11"/>
  <c r="M33" i="11"/>
  <c r="M32" i="11"/>
  <c r="M31" i="11"/>
  <c r="M30" i="11"/>
  <c r="M29" i="11"/>
  <c r="M28" i="11"/>
  <c r="M27" i="11"/>
  <c r="M26" i="11"/>
  <c r="M25" i="11"/>
  <c r="M24" i="11"/>
  <c r="M23" i="11"/>
  <c r="M22" i="11"/>
  <c r="M21" i="11"/>
  <c r="M20" i="11"/>
  <c r="M19" i="11"/>
  <c r="M18" i="11"/>
  <c r="M17" i="11"/>
  <c r="M16" i="11"/>
  <c r="M15" i="11"/>
  <c r="M14" i="11"/>
  <c r="M13" i="11"/>
  <c r="M12" i="11"/>
  <c r="M11" i="11"/>
  <c r="M10" i="11"/>
  <c r="M9" i="11"/>
  <c r="M8" i="11"/>
  <c r="M7" i="11"/>
  <c r="M6" i="11"/>
  <c r="M5" i="11"/>
  <c r="M4" i="11"/>
  <c r="M3" i="11"/>
  <c r="M2" i="11"/>
  <c r="I2" i="10"/>
  <c r="I52" i="9"/>
  <c r="I3" i="9"/>
  <c r="I4" i="9"/>
  <c r="I5" i="9"/>
  <c r="I6" i="9"/>
  <c r="I7" i="9"/>
  <c r="I8" i="9"/>
  <c r="I9" i="9"/>
  <c r="I10" i="9"/>
  <c r="I11" i="9"/>
  <c r="I12" i="9"/>
  <c r="I13" i="9"/>
  <c r="I14" i="9"/>
  <c r="I15" i="9"/>
  <c r="I16" i="9"/>
  <c r="I17" i="9"/>
  <c r="I18" i="9"/>
  <c r="I19" i="9"/>
  <c r="I20" i="9"/>
  <c r="I21" i="9"/>
  <c r="I22" i="9"/>
  <c r="I23" i="9"/>
  <c r="I24" i="9"/>
  <c r="I25" i="9"/>
  <c r="I26" i="9"/>
  <c r="I27" i="9"/>
  <c r="I28" i="9"/>
  <c r="I29" i="9"/>
  <c r="I30" i="9"/>
  <c r="I31" i="9"/>
  <c r="I32" i="9"/>
  <c r="I33" i="9"/>
  <c r="I34" i="9"/>
  <c r="I35" i="9"/>
  <c r="I36" i="9"/>
  <c r="I37" i="9"/>
  <c r="I38" i="9"/>
  <c r="I39" i="9"/>
  <c r="I40" i="9"/>
  <c r="I41" i="9"/>
  <c r="I42" i="9"/>
  <c r="I43" i="9"/>
  <c r="I44" i="9"/>
  <c r="I45" i="9"/>
  <c r="I46" i="9"/>
  <c r="I47" i="9"/>
  <c r="I48" i="9"/>
  <c r="I49" i="9"/>
  <c r="I50" i="9"/>
  <c r="I51" i="9"/>
  <c r="I2" i="9"/>
  <c r="M2" i="10"/>
  <c r="M50" i="9"/>
  <c r="M48" i="9"/>
  <c r="M45" i="9"/>
  <c r="M43" i="9"/>
  <c r="M40" i="9"/>
  <c r="M38" i="9"/>
  <c r="M35" i="9"/>
  <c r="M33" i="9"/>
  <c r="M31" i="9"/>
  <c r="M30" i="9"/>
  <c r="M29" i="9"/>
  <c r="M28" i="9"/>
  <c r="M27" i="9"/>
  <c r="M26" i="9"/>
  <c r="M25" i="9"/>
  <c r="M24" i="9"/>
  <c r="M23" i="9"/>
  <c r="M22" i="9"/>
  <c r="M21" i="9"/>
  <c r="M20" i="9"/>
  <c r="M19" i="9"/>
  <c r="M18" i="9"/>
  <c r="M17" i="9"/>
  <c r="M16" i="9"/>
  <c r="M15" i="9"/>
  <c r="M14" i="9"/>
  <c r="M13" i="9"/>
  <c r="M12" i="9"/>
  <c r="M11" i="9"/>
  <c r="M10" i="9"/>
  <c r="M9" i="9"/>
  <c r="M8" i="9"/>
  <c r="M7" i="9"/>
  <c r="M6" i="9"/>
  <c r="M5" i="9"/>
  <c r="M4" i="9"/>
  <c r="M3" i="9"/>
  <c r="M2" i="9"/>
  <c r="L3" i="7"/>
  <c r="L4" i="7"/>
  <c r="L5" i="7"/>
  <c r="L6" i="7"/>
  <c r="L7" i="7"/>
  <c r="L8" i="7"/>
  <c r="L9" i="7"/>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79" i="7"/>
  <c r="L80" i="7"/>
  <c r="L81" i="7"/>
  <c r="L82" i="7"/>
  <c r="L83" i="7"/>
  <c r="L84" i="7"/>
  <c r="L85" i="7"/>
  <c r="L86" i="7"/>
  <c r="L87" i="7"/>
  <c r="L88" i="7"/>
  <c r="L89" i="7"/>
  <c r="L90" i="7"/>
  <c r="L91" i="7"/>
  <c r="L92" i="7"/>
  <c r="L93" i="7"/>
  <c r="L94" i="7"/>
  <c r="L95" i="7"/>
  <c r="L96" i="7"/>
  <c r="L97" i="7"/>
  <c r="L98" i="7"/>
  <c r="L99" i="7"/>
  <c r="L100" i="7"/>
  <c r="L101" i="7"/>
  <c r="L102" i="7"/>
  <c r="L103" i="7"/>
  <c r="L104" i="7"/>
  <c r="L105" i="7"/>
  <c r="L106" i="7"/>
  <c r="L107" i="7"/>
  <c r="L108" i="7"/>
  <c r="L109" i="7"/>
  <c r="L110" i="7"/>
  <c r="L111" i="7"/>
  <c r="L112" i="7"/>
  <c r="L113" i="7"/>
  <c r="L114" i="7"/>
  <c r="L115" i="7"/>
  <c r="L116" i="7"/>
  <c r="L117" i="7"/>
  <c r="L118" i="7"/>
  <c r="L119" i="7"/>
  <c r="L120" i="7"/>
  <c r="L121" i="7"/>
  <c r="L122" i="7"/>
  <c r="L123" i="7"/>
  <c r="L124" i="7"/>
  <c r="L125" i="7"/>
  <c r="L126" i="7"/>
  <c r="L127" i="7"/>
  <c r="L128" i="7"/>
  <c r="L129" i="7"/>
  <c r="L130" i="7"/>
  <c r="L131" i="7"/>
  <c r="L132" i="7"/>
  <c r="L133" i="7"/>
  <c r="L134" i="7"/>
  <c r="L135" i="7"/>
  <c r="L136" i="7"/>
  <c r="L137" i="7"/>
  <c r="L138" i="7"/>
  <c r="L139" i="7"/>
  <c r="L140" i="7"/>
  <c r="L141" i="7"/>
  <c r="L142" i="7"/>
  <c r="L143" i="7"/>
  <c r="L144" i="7"/>
  <c r="L145" i="7"/>
  <c r="L146" i="7"/>
  <c r="L147" i="7"/>
  <c r="L148" i="7"/>
  <c r="L149" i="7"/>
  <c r="L150" i="7"/>
  <c r="L151" i="7"/>
  <c r="L152" i="7"/>
  <c r="L153" i="7"/>
  <c r="L154" i="7"/>
  <c r="L155" i="7"/>
  <c r="L156" i="7"/>
  <c r="L157" i="7"/>
  <c r="L158" i="7"/>
  <c r="L159" i="7"/>
  <c r="L160" i="7"/>
  <c r="L161" i="7"/>
  <c r="L162" i="7"/>
  <c r="L163" i="7"/>
  <c r="L164" i="7"/>
  <c r="L165" i="7"/>
  <c r="L166" i="7"/>
  <c r="L167" i="7"/>
  <c r="L168" i="7"/>
  <c r="L169" i="7"/>
  <c r="L170" i="7"/>
  <c r="L171" i="7"/>
  <c r="L172" i="7"/>
  <c r="L173" i="7"/>
  <c r="L174" i="7"/>
  <c r="L175" i="7"/>
  <c r="L176" i="7"/>
  <c r="L177" i="7"/>
  <c r="L178" i="7"/>
  <c r="L179" i="7"/>
  <c r="L180" i="7"/>
  <c r="L181" i="7"/>
  <c r="L182" i="7"/>
  <c r="L183" i="7"/>
  <c r="L184" i="7"/>
  <c r="L185" i="7"/>
  <c r="L186" i="7"/>
  <c r="L187" i="7"/>
  <c r="L188" i="7"/>
  <c r="L189" i="7"/>
  <c r="L190" i="7"/>
  <c r="L191" i="7"/>
  <c r="L192" i="7"/>
  <c r="L193" i="7"/>
  <c r="L194" i="7"/>
  <c r="L195" i="7"/>
  <c r="L196" i="7"/>
  <c r="L197" i="7"/>
  <c r="L198" i="7"/>
  <c r="L199" i="7"/>
  <c r="L200" i="7"/>
  <c r="L201" i="7"/>
  <c r="L202" i="7"/>
  <c r="L203" i="7"/>
  <c r="L204" i="7"/>
  <c r="L205" i="7"/>
  <c r="L206" i="7"/>
  <c r="L207" i="7"/>
  <c r="L208" i="7"/>
  <c r="L209" i="7"/>
  <c r="L210" i="7"/>
  <c r="L211" i="7"/>
  <c r="L212" i="7"/>
  <c r="L213" i="7"/>
  <c r="L214" i="7"/>
  <c r="L215" i="7"/>
  <c r="L216" i="7"/>
  <c r="L217" i="7"/>
  <c r="L218" i="7"/>
  <c r="L219" i="7"/>
  <c r="L220" i="7"/>
  <c r="L221" i="7"/>
  <c r="L222" i="7"/>
  <c r="L223" i="7"/>
  <c r="L224" i="7"/>
  <c r="L225" i="7"/>
  <c r="L226" i="7"/>
  <c r="L227" i="7"/>
  <c r="L228" i="7"/>
  <c r="L229" i="7"/>
  <c r="L230" i="7"/>
  <c r="L231" i="7"/>
  <c r="L232" i="7"/>
  <c r="L233" i="7"/>
  <c r="L234" i="7"/>
  <c r="L235" i="7"/>
  <c r="L236" i="7"/>
  <c r="L237" i="7"/>
  <c r="L238" i="7"/>
  <c r="L239" i="7"/>
  <c r="L240" i="7"/>
  <c r="L241" i="7"/>
  <c r="L242" i="7"/>
  <c r="L243" i="7"/>
  <c r="L244" i="7"/>
  <c r="L245" i="7"/>
  <c r="L246" i="7"/>
  <c r="L247" i="7"/>
  <c r="L248" i="7"/>
  <c r="L249" i="7"/>
  <c r="L250" i="7"/>
  <c r="L251" i="7"/>
  <c r="L252" i="7"/>
  <c r="L253" i="7"/>
  <c r="L254" i="7"/>
  <c r="L255" i="7"/>
  <c r="L256" i="7"/>
  <c r="L257" i="7"/>
  <c r="L258" i="7"/>
  <c r="L259" i="7"/>
  <c r="L260" i="7"/>
  <c r="L261" i="7"/>
  <c r="L262" i="7"/>
  <c r="L263" i="7"/>
  <c r="L264" i="7"/>
  <c r="L265" i="7"/>
  <c r="L266" i="7"/>
  <c r="L267" i="7"/>
  <c r="L268" i="7"/>
  <c r="L269" i="7"/>
  <c r="L270" i="7"/>
  <c r="L271" i="7"/>
  <c r="L272" i="7"/>
  <c r="L273" i="7"/>
  <c r="L274" i="7"/>
  <c r="L275" i="7"/>
  <c r="L276" i="7"/>
  <c r="L277" i="7"/>
  <c r="L278" i="7"/>
  <c r="L279" i="7"/>
  <c r="L280" i="7"/>
  <c r="L281" i="7"/>
  <c r="L282" i="7"/>
  <c r="L283" i="7"/>
  <c r="L284" i="7"/>
  <c r="L285" i="7"/>
  <c r="L286" i="7"/>
  <c r="L287" i="7"/>
  <c r="L288" i="7"/>
  <c r="L289" i="7"/>
  <c r="L290" i="7"/>
  <c r="L291" i="7"/>
  <c r="L292" i="7"/>
  <c r="L293" i="7"/>
  <c r="L294" i="7"/>
  <c r="L295" i="7"/>
  <c r="L296" i="7"/>
  <c r="L297" i="7"/>
  <c r="L298" i="7"/>
  <c r="L299" i="7"/>
  <c r="L300" i="7"/>
  <c r="L301" i="7"/>
  <c r="L302" i="7"/>
  <c r="L303" i="7"/>
  <c r="L304" i="7"/>
  <c r="L305" i="7"/>
  <c r="L306" i="7"/>
  <c r="L307" i="7"/>
  <c r="L308" i="7"/>
  <c r="L309" i="7"/>
  <c r="L310" i="7"/>
  <c r="L311" i="7"/>
  <c r="L312" i="7"/>
  <c r="L313" i="7"/>
  <c r="L314" i="7"/>
  <c r="L315" i="7"/>
  <c r="L316" i="7"/>
  <c r="L317" i="7"/>
  <c r="L318" i="7"/>
  <c r="L319" i="7"/>
  <c r="L320" i="7"/>
  <c r="L321" i="7"/>
  <c r="L322" i="7"/>
  <c r="L323" i="7"/>
  <c r="L324" i="7"/>
  <c r="L325" i="7"/>
  <c r="L326" i="7"/>
  <c r="L327" i="7"/>
  <c r="L328" i="7"/>
  <c r="L329" i="7"/>
  <c r="L330" i="7"/>
  <c r="L331" i="7"/>
  <c r="L332" i="7"/>
  <c r="L333" i="7"/>
  <c r="L334" i="7"/>
  <c r="L335" i="7"/>
  <c r="L336" i="7"/>
  <c r="L337" i="7"/>
  <c r="L338" i="7"/>
  <c r="L339" i="7"/>
  <c r="L340" i="7"/>
  <c r="L341" i="7"/>
  <c r="L342" i="7"/>
  <c r="L343" i="7"/>
  <c r="L344" i="7"/>
  <c r="L345" i="7"/>
  <c r="L346" i="7"/>
  <c r="L347" i="7"/>
  <c r="L348" i="7"/>
  <c r="L349" i="7"/>
  <c r="L350" i="7"/>
  <c r="L351" i="7"/>
  <c r="L352" i="7"/>
  <c r="L353" i="7"/>
  <c r="L354" i="7"/>
  <c r="L355" i="7"/>
  <c r="L356" i="7"/>
  <c r="L357" i="7"/>
  <c r="L358" i="7"/>
  <c r="L359" i="7"/>
  <c r="L360" i="7"/>
  <c r="L361" i="7"/>
  <c r="L362" i="7"/>
  <c r="L363" i="7"/>
  <c r="L364" i="7"/>
  <c r="L365" i="7"/>
  <c r="L366" i="7"/>
  <c r="L367" i="7"/>
  <c r="L368" i="7"/>
  <c r="L369" i="7"/>
  <c r="L370" i="7"/>
  <c r="L371" i="7"/>
  <c r="L372" i="7"/>
  <c r="L373" i="7"/>
  <c r="L374" i="7"/>
  <c r="L375" i="7"/>
  <c r="L376" i="7"/>
  <c r="L377" i="7"/>
  <c r="L378" i="7"/>
  <c r="L379" i="7"/>
  <c r="L380" i="7"/>
  <c r="L381" i="7"/>
  <c r="L382" i="7"/>
  <c r="L383" i="7"/>
  <c r="L384" i="7"/>
  <c r="L385" i="7"/>
  <c r="L386" i="7"/>
  <c r="L387" i="7"/>
  <c r="L388" i="7"/>
  <c r="L389" i="7"/>
  <c r="L390" i="7"/>
  <c r="L391" i="7"/>
  <c r="L392" i="7"/>
  <c r="L393" i="7"/>
  <c r="L394" i="7"/>
  <c r="L395" i="7"/>
  <c r="L396" i="7"/>
  <c r="L397" i="7"/>
  <c r="L398" i="7"/>
  <c r="L399" i="7"/>
  <c r="L400" i="7"/>
  <c r="L401" i="7"/>
  <c r="L402" i="7"/>
  <c r="L403" i="7"/>
  <c r="L404" i="7"/>
  <c r="L405" i="7"/>
  <c r="L406" i="7"/>
  <c r="L407" i="7"/>
  <c r="L408" i="7"/>
  <c r="L409" i="7"/>
  <c r="L410" i="7"/>
  <c r="L411" i="7"/>
  <c r="L412" i="7"/>
  <c r="L413" i="7"/>
  <c r="L414" i="7"/>
  <c r="L415" i="7"/>
  <c r="L416" i="7"/>
  <c r="L417" i="7"/>
  <c r="L418" i="7"/>
  <c r="L419" i="7"/>
  <c r="L420" i="7"/>
  <c r="L421" i="7"/>
  <c r="L422" i="7"/>
  <c r="L423" i="7"/>
  <c r="L424" i="7"/>
  <c r="L425" i="7"/>
  <c r="L426" i="7"/>
  <c r="L427" i="7"/>
  <c r="L428" i="7"/>
  <c r="L429" i="7"/>
  <c r="L430" i="7"/>
  <c r="L431" i="7"/>
  <c r="L432" i="7"/>
  <c r="L433" i="7"/>
  <c r="L434" i="7"/>
  <c r="L435" i="7"/>
  <c r="L436" i="7"/>
  <c r="L437" i="7"/>
  <c r="L438" i="7"/>
  <c r="L439" i="7"/>
  <c r="L440" i="7"/>
  <c r="L441" i="7"/>
  <c r="L442" i="7"/>
  <c r="L443" i="7"/>
  <c r="L444" i="7"/>
  <c r="L445" i="7"/>
  <c r="L446" i="7"/>
  <c r="L447" i="7"/>
  <c r="L448" i="7"/>
  <c r="L449" i="7"/>
  <c r="L450" i="7"/>
  <c r="L451" i="7"/>
  <c r="L452" i="7"/>
  <c r="L453" i="7"/>
  <c r="L454" i="7"/>
  <c r="L455" i="7"/>
  <c r="L456" i="7"/>
  <c r="L457" i="7"/>
  <c r="L458" i="7"/>
  <c r="L459" i="7"/>
  <c r="L460" i="7"/>
  <c r="L461" i="7"/>
  <c r="L462" i="7"/>
  <c r="L463" i="7"/>
  <c r="L464" i="7"/>
  <c r="L465" i="7"/>
  <c r="L466" i="7"/>
  <c r="L467" i="7"/>
  <c r="L468" i="7"/>
  <c r="L469" i="7"/>
  <c r="L470" i="7"/>
  <c r="L471" i="7"/>
  <c r="L472" i="7"/>
  <c r="L473" i="7"/>
  <c r="L474" i="7"/>
  <c r="L475" i="7"/>
  <c r="L476" i="7"/>
  <c r="L477" i="7"/>
  <c r="L478" i="7"/>
  <c r="L479" i="7"/>
  <c r="L480" i="7"/>
  <c r="L481" i="7"/>
  <c r="L482" i="7"/>
  <c r="L483" i="7"/>
  <c r="L484" i="7"/>
  <c r="L485" i="7"/>
  <c r="L486" i="7"/>
  <c r="L487" i="7"/>
  <c r="L488" i="7"/>
  <c r="L489" i="7"/>
  <c r="L490" i="7"/>
  <c r="L491" i="7"/>
  <c r="L492" i="7"/>
  <c r="L493" i="7"/>
  <c r="L494" i="7"/>
  <c r="L495" i="7"/>
  <c r="L496" i="7"/>
  <c r="L497" i="7"/>
  <c r="L498" i="7"/>
  <c r="L499" i="7"/>
  <c r="L500" i="7"/>
  <c r="L501" i="7"/>
  <c r="L502" i="7"/>
  <c r="L503" i="7"/>
  <c r="L504" i="7"/>
  <c r="L505" i="7"/>
  <c r="L506" i="7"/>
  <c r="L507" i="7"/>
  <c r="L508" i="7"/>
  <c r="L509" i="7"/>
  <c r="L510" i="7"/>
  <c r="L511" i="7"/>
  <c r="L512" i="7"/>
  <c r="L513" i="7"/>
  <c r="L514" i="7"/>
  <c r="L515" i="7"/>
  <c r="L516" i="7"/>
  <c r="L517" i="7"/>
  <c r="L518" i="7"/>
  <c r="L519" i="7"/>
  <c r="L2" i="7"/>
  <c r="P15" i="4"/>
  <c r="P14" i="4"/>
  <c r="O10" i="4"/>
  <c r="O4" i="4"/>
  <c r="O5" i="4"/>
  <c r="O6" i="4"/>
  <c r="O7" i="4"/>
  <c r="O8" i="4"/>
  <c r="O9" i="4"/>
  <c r="O11" i="4"/>
  <c r="O12" i="4"/>
  <c r="O13" i="4"/>
  <c r="O3" i="4"/>
  <c r="N10" i="4"/>
  <c r="N4" i="4"/>
  <c r="N5" i="4"/>
  <c r="N6" i="4"/>
  <c r="N7" i="4"/>
  <c r="N8" i="4"/>
  <c r="N9" i="4"/>
  <c r="N11" i="4"/>
  <c r="N12" i="4"/>
  <c r="N13" i="4"/>
  <c r="N3" i="4"/>
  <c r="E502" i="20" l="1"/>
  <c r="D502" i="20"/>
  <c r="C502" i="20"/>
  <c r="B502" i="20"/>
  <c r="E501" i="20"/>
  <c r="D501" i="20"/>
  <c r="C501" i="20"/>
  <c r="B501" i="20"/>
  <c r="D519" i="20"/>
  <c r="T517" i="20"/>
  <c r="I84" i="21"/>
  <c r="E519" i="20"/>
  <c r="T513" i="20"/>
  <c r="B513" i="20" s="1"/>
  <c r="I80" i="21"/>
  <c r="T523" i="20"/>
  <c r="E523" i="20" s="1"/>
  <c r="I90" i="21"/>
  <c r="B519" i="20"/>
  <c r="T518" i="20"/>
  <c r="E518" i="20" s="1"/>
  <c r="I85" i="21"/>
  <c r="T508" i="20"/>
  <c r="B508" i="20" s="1"/>
  <c r="I75" i="21"/>
  <c r="H512" i="20"/>
  <c r="I512" i="20"/>
  <c r="J512" i="20"/>
  <c r="G512" i="20"/>
  <c r="M512" i="20"/>
  <c r="N512" i="20"/>
  <c r="T511" i="20"/>
  <c r="C511" i="20" s="1"/>
  <c r="I78" i="21"/>
  <c r="T510" i="20"/>
  <c r="I77" i="21"/>
  <c r="F519" i="20"/>
  <c r="K519" i="20"/>
  <c r="T520" i="20"/>
  <c r="D520" i="20" s="1"/>
  <c r="I87" i="21"/>
  <c r="T512" i="20"/>
  <c r="E512" i="20" s="1"/>
  <c r="I79" i="21"/>
  <c r="T524" i="20"/>
  <c r="E524" i="20" s="1"/>
  <c r="I91" i="21"/>
  <c r="T509" i="20"/>
  <c r="C509" i="20" s="1"/>
  <c r="I76" i="21"/>
  <c r="T525" i="20"/>
  <c r="I92" i="21"/>
  <c r="T507" i="20"/>
  <c r="B507" i="20" s="1"/>
  <c r="I74" i="21"/>
  <c r="E525" i="20"/>
  <c r="D525" i="20"/>
  <c r="C525" i="20"/>
  <c r="B525" i="20"/>
  <c r="C513" i="20"/>
  <c r="E513" i="20"/>
  <c r="D513" i="20"/>
  <c r="E507" i="20"/>
  <c r="E510" i="20"/>
  <c r="D510" i="20"/>
  <c r="C510" i="20"/>
  <c r="B510" i="20"/>
  <c r="C520" i="20"/>
  <c r="E520" i="20"/>
  <c r="E517" i="20"/>
  <c r="D517" i="20"/>
  <c r="C517" i="20"/>
  <c r="B517" i="20"/>
  <c r="B523" i="20"/>
  <c r="D523" i="20"/>
  <c r="C523" i="20"/>
  <c r="B82" i="21"/>
  <c r="F70" i="21"/>
  <c r="C524" i="20"/>
  <c r="B74" i="21"/>
  <c r="C503" i="20"/>
  <c r="E503" i="20"/>
  <c r="D503" i="20"/>
  <c r="U69" i="15"/>
  <c r="T31" i="15"/>
  <c r="E126" i="15"/>
  <c r="G126" i="15" s="1"/>
  <c r="E139" i="15"/>
  <c r="G139" i="15" s="1"/>
  <c r="T38" i="15"/>
  <c r="E122" i="15"/>
  <c r="G122" i="15" s="1"/>
  <c r="E136" i="15"/>
  <c r="G136" i="15" s="1"/>
  <c r="U76" i="15"/>
  <c r="T8" i="15"/>
  <c r="U14" i="15"/>
  <c r="U27" i="15"/>
  <c r="T56" i="15"/>
  <c r="U83" i="15"/>
  <c r="E125" i="15"/>
  <c r="G125" i="15" s="1"/>
  <c r="U17" i="15"/>
  <c r="E127" i="15"/>
  <c r="G127" i="15" s="1"/>
  <c r="U30" i="15"/>
  <c r="G133" i="15"/>
  <c r="U106" i="15"/>
  <c r="E138" i="15"/>
  <c r="G138" i="15" s="1"/>
  <c r="U58" i="15"/>
  <c r="U26" i="15"/>
  <c r="E135" i="15"/>
  <c r="G135" i="15" s="1"/>
  <c r="U105" i="15"/>
  <c r="U73" i="15"/>
  <c r="G134" i="15"/>
  <c r="E140" i="15"/>
  <c r="G140" i="15" s="1"/>
  <c r="U104" i="15"/>
  <c r="U88" i="15"/>
  <c r="G132" i="15"/>
  <c r="U56" i="15"/>
  <c r="U40" i="15"/>
  <c r="U24" i="15"/>
  <c r="U61" i="15"/>
  <c r="U103" i="15"/>
  <c r="U87" i="15"/>
  <c r="U71" i="15"/>
  <c r="E128" i="15"/>
  <c r="G128" i="15" s="1"/>
  <c r="U39" i="15"/>
  <c r="U86" i="15"/>
  <c r="U54" i="15"/>
  <c r="E123" i="15"/>
  <c r="G123" i="15" s="1"/>
  <c r="U47" i="15"/>
  <c r="E124" i="15"/>
  <c r="G124" i="15" s="1"/>
  <c r="U68" i="15"/>
  <c r="U20" i="15"/>
  <c r="T42" i="15"/>
  <c r="N214" i="14"/>
  <c r="N215" i="14"/>
  <c r="E210" i="14"/>
  <c r="N210" i="14"/>
  <c r="N211" i="14"/>
  <c r="E209" i="14"/>
  <c r="N209" i="14"/>
  <c r="P209" i="14" s="1"/>
  <c r="E208" i="14"/>
  <c r="G208" i="14" s="1"/>
  <c r="E202" i="14"/>
  <c r="G202" i="14" s="1"/>
  <c r="U95" i="14"/>
  <c r="N208" i="14"/>
  <c r="P208" i="14" s="1"/>
  <c r="E201" i="14"/>
  <c r="G201" i="14" s="1"/>
  <c r="E203" i="14"/>
  <c r="G203" i="14" s="1"/>
  <c r="N203" i="14"/>
  <c r="P203" i="14" s="1"/>
  <c r="N202" i="14"/>
  <c r="P202" i="14" s="1"/>
  <c r="N201" i="14"/>
  <c r="P201" i="14" s="1"/>
  <c r="E200" i="14"/>
  <c r="G200" i="14" s="1"/>
  <c r="N200" i="14"/>
  <c r="P200" i="14" s="1"/>
  <c r="U150" i="14"/>
  <c r="E213" i="14"/>
  <c r="G213" i="14" s="1"/>
  <c r="N213" i="14"/>
  <c r="P213" i="14" s="1"/>
  <c r="N204" i="14"/>
  <c r="P204" i="14" s="1"/>
  <c r="E204" i="14"/>
  <c r="G204" i="14" s="1"/>
  <c r="N199" i="14"/>
  <c r="P199" i="14" s="1"/>
  <c r="E199" i="14"/>
  <c r="G199" i="14" s="1"/>
  <c r="E198" i="14"/>
  <c r="G198" i="14" s="1"/>
  <c r="N198" i="14"/>
  <c r="P198" i="14" s="1"/>
  <c r="G215" i="14"/>
  <c r="P215" i="14"/>
  <c r="U139" i="14"/>
  <c r="E212" i="14"/>
  <c r="G212" i="14" s="1"/>
  <c r="N212" i="14"/>
  <c r="P212" i="14" s="1"/>
  <c r="U177" i="14"/>
  <c r="P216" i="14"/>
  <c r="G216" i="14"/>
  <c r="E211" i="14"/>
  <c r="G211" i="14" s="1"/>
  <c r="P211" i="14"/>
  <c r="U184" i="14"/>
  <c r="P217" i="14"/>
  <c r="E217" i="14"/>
  <c r="G217" i="14" s="1"/>
  <c r="G210" i="14"/>
  <c r="P210" i="14"/>
  <c r="U154" i="14"/>
  <c r="P214" i="14"/>
  <c r="G214" i="14"/>
  <c r="G209" i="14"/>
  <c r="N206" i="14"/>
  <c r="P206" i="14" s="1"/>
  <c r="E206" i="14"/>
  <c r="G206" i="14" s="1"/>
  <c r="E207" i="14"/>
  <c r="G207" i="14" s="1"/>
  <c r="N207" i="14"/>
  <c r="P207" i="14" s="1"/>
  <c r="U111" i="14"/>
  <c r="U94" i="14"/>
  <c r="U90" i="14"/>
  <c r="U92" i="14"/>
  <c r="I113" i="15"/>
  <c r="T90" i="15"/>
  <c r="T50" i="15"/>
  <c r="T93" i="15"/>
  <c r="T15" i="15"/>
  <c r="T98" i="15"/>
  <c r="T20" i="15"/>
  <c r="T34" i="15"/>
  <c r="T49" i="15"/>
  <c r="T69" i="15"/>
  <c r="T40" i="15"/>
  <c r="T104" i="15"/>
  <c r="T54" i="15"/>
  <c r="T23" i="15"/>
  <c r="T136" i="14"/>
  <c r="T124" i="14"/>
  <c r="U86" i="14"/>
  <c r="U68" i="14"/>
  <c r="T29" i="15"/>
  <c r="U29" i="15"/>
  <c r="U12" i="15"/>
  <c r="T12" i="15"/>
  <c r="T107" i="15"/>
  <c r="U107" i="15"/>
  <c r="T43" i="15"/>
  <c r="U43" i="15"/>
  <c r="U10" i="15"/>
  <c r="U41" i="15"/>
  <c r="T41" i="15"/>
  <c r="U72" i="15"/>
  <c r="T71" i="15"/>
  <c r="T109" i="15"/>
  <c r="T77" i="15"/>
  <c r="U44" i="15"/>
  <c r="T44" i="15"/>
  <c r="T91" i="15"/>
  <c r="U91" i="15"/>
  <c r="U11" i="15"/>
  <c r="T11" i="15"/>
  <c r="T106" i="15"/>
  <c r="T89" i="15"/>
  <c r="U89" i="15"/>
  <c r="U55" i="15"/>
  <c r="U7" i="15"/>
  <c r="T7" i="15"/>
  <c r="T87" i="15"/>
  <c r="T39" i="15"/>
  <c r="U110" i="15"/>
  <c r="T110" i="15"/>
  <c r="U108" i="15"/>
  <c r="T108" i="15"/>
  <c r="T61" i="15"/>
  <c r="T102" i="15"/>
  <c r="U102" i="15"/>
  <c r="T70" i="15"/>
  <c r="U70" i="15"/>
  <c r="U22" i="15"/>
  <c r="T22" i="15"/>
  <c r="U6" i="15"/>
  <c r="T6" i="15"/>
  <c r="T103" i="15"/>
  <c r="T14" i="15"/>
  <c r="B118" i="15"/>
  <c r="B138" i="15" s="1"/>
  <c r="U93" i="15"/>
  <c r="T101" i="15"/>
  <c r="U101" i="15"/>
  <c r="T85" i="15"/>
  <c r="U85" i="15"/>
  <c r="T53" i="15"/>
  <c r="U53" i="15"/>
  <c r="U37" i="15"/>
  <c r="T37" i="15"/>
  <c r="U21" i="15"/>
  <c r="T21" i="15"/>
  <c r="U5" i="15"/>
  <c r="T5" i="15"/>
  <c r="T10" i="15"/>
  <c r="T83" i="15"/>
  <c r="T2" i="15"/>
  <c r="T76" i="15"/>
  <c r="T94" i="15"/>
  <c r="T100" i="15"/>
  <c r="U100" i="15"/>
  <c r="T84" i="15"/>
  <c r="U84" i="15"/>
  <c r="U52" i="15"/>
  <c r="T52" i="15"/>
  <c r="T36" i="15"/>
  <c r="U36" i="15"/>
  <c r="U4" i="15"/>
  <c r="T4" i="15"/>
  <c r="T32" i="15"/>
  <c r="T75" i="15"/>
  <c r="U75" i="15"/>
  <c r="T30" i="15"/>
  <c r="T99" i="15"/>
  <c r="U99" i="15"/>
  <c r="T67" i="15"/>
  <c r="U67" i="15"/>
  <c r="U51" i="15"/>
  <c r="T51" i="15"/>
  <c r="T35" i="15"/>
  <c r="U35" i="15"/>
  <c r="U19" i="15"/>
  <c r="T19" i="15"/>
  <c r="U3" i="15"/>
  <c r="T3" i="15"/>
  <c r="T105" i="15"/>
  <c r="T16" i="15"/>
  <c r="T73" i="15"/>
  <c r="U57" i="15"/>
  <c r="T57" i="15"/>
  <c r="U82" i="15"/>
  <c r="T82" i="15"/>
  <c r="T66" i="15"/>
  <c r="U66" i="15"/>
  <c r="T112" i="15"/>
  <c r="T59" i="15"/>
  <c r="T86" i="15"/>
  <c r="U60" i="15"/>
  <c r="T60" i="15"/>
  <c r="T17" i="15"/>
  <c r="T88" i="15"/>
  <c r="T62" i="15"/>
  <c r="U62" i="15"/>
  <c r="T13" i="15"/>
  <c r="U13" i="15"/>
  <c r="U92" i="15"/>
  <c r="T92" i="15"/>
  <c r="T9" i="15"/>
  <c r="U9" i="15"/>
  <c r="T26" i="15"/>
  <c r="U2" i="15"/>
  <c r="B116" i="15"/>
  <c r="B122" i="15" s="1"/>
  <c r="U81" i="15"/>
  <c r="T81" i="15"/>
  <c r="U96" i="15"/>
  <c r="T96" i="15"/>
  <c r="U80" i="15"/>
  <c r="U64" i="15"/>
  <c r="T64" i="15"/>
  <c r="T48" i="15"/>
  <c r="U48" i="15"/>
  <c r="T18" i="15"/>
  <c r="T24" i="15"/>
  <c r="T68" i="15"/>
  <c r="U78" i="15"/>
  <c r="T78" i="15"/>
  <c r="U45" i="15"/>
  <c r="U28" i="15"/>
  <c r="T28" i="15"/>
  <c r="U25" i="15"/>
  <c r="T25" i="15"/>
  <c r="U97" i="15"/>
  <c r="T97" i="15"/>
  <c r="U65" i="15"/>
  <c r="U111" i="15"/>
  <c r="T111" i="15"/>
  <c r="T95" i="15"/>
  <c r="U95" i="15"/>
  <c r="U79" i="15"/>
  <c r="T79" i="15"/>
  <c r="B117" i="15"/>
  <c r="B130" i="15" s="1"/>
  <c r="U63" i="15"/>
  <c r="T63" i="15"/>
  <c r="T33" i="15"/>
  <c r="T46" i="15"/>
  <c r="T45" i="15"/>
  <c r="T27" i="15"/>
  <c r="T3" i="16"/>
  <c r="U3" i="16"/>
  <c r="T18" i="16"/>
  <c r="U18" i="16"/>
  <c r="T8" i="16"/>
  <c r="U8" i="16"/>
  <c r="T23" i="16"/>
  <c r="U23" i="16"/>
  <c r="U21" i="16"/>
  <c r="T21" i="16"/>
  <c r="U17" i="16"/>
  <c r="T17" i="16"/>
  <c r="T24" i="16"/>
  <c r="U24" i="16"/>
  <c r="U6" i="16"/>
  <c r="T6" i="16"/>
  <c r="U16" i="16"/>
  <c r="T16" i="16"/>
  <c r="U22" i="16"/>
  <c r="T22" i="16"/>
  <c r="T15" i="16"/>
  <c r="U15" i="16"/>
  <c r="U2" i="16"/>
  <c r="T2" i="16"/>
  <c r="B33" i="16"/>
  <c r="U14" i="16"/>
  <c r="T14" i="16"/>
  <c r="U29" i="16"/>
  <c r="T29" i="16"/>
  <c r="T13" i="16"/>
  <c r="U13" i="16"/>
  <c r="T28" i="16"/>
  <c r="U28" i="16"/>
  <c r="T12" i="16"/>
  <c r="U12" i="16"/>
  <c r="U20" i="16"/>
  <c r="T20" i="16"/>
  <c r="U27" i="16"/>
  <c r="T27" i="16"/>
  <c r="U11" i="16"/>
  <c r="T11" i="16"/>
  <c r="T26" i="16"/>
  <c r="U26" i="16"/>
  <c r="T10" i="16"/>
  <c r="U10" i="16"/>
  <c r="U7" i="16"/>
  <c r="T7" i="16"/>
  <c r="U5" i="16"/>
  <c r="T5" i="16"/>
  <c r="U4" i="16"/>
  <c r="T4" i="16"/>
  <c r="T19" i="16"/>
  <c r="U19" i="16"/>
  <c r="U25" i="16"/>
  <c r="T25" i="16"/>
  <c r="U9" i="16"/>
  <c r="T9" i="16"/>
  <c r="B52" i="12"/>
  <c r="E52" i="12" s="1"/>
  <c r="B53" i="12"/>
  <c r="B54" i="12"/>
  <c r="F54" i="12"/>
  <c r="F79" i="13"/>
  <c r="F53" i="12"/>
  <c r="T154" i="14"/>
  <c r="T95" i="14"/>
  <c r="T52" i="14"/>
  <c r="T57" i="14"/>
  <c r="T77" i="14"/>
  <c r="T161" i="14"/>
  <c r="T122" i="14"/>
  <c r="T168" i="14"/>
  <c r="T138" i="14"/>
  <c r="T151" i="14"/>
  <c r="T148" i="14"/>
  <c r="U99" i="14"/>
  <c r="T99" i="14"/>
  <c r="T186" i="14"/>
  <c r="T55" i="14"/>
  <c r="T70" i="14"/>
  <c r="U134" i="14"/>
  <c r="T134" i="14"/>
  <c r="T179" i="14"/>
  <c r="U179" i="14"/>
  <c r="T163" i="14"/>
  <c r="U163" i="14"/>
  <c r="U131" i="14"/>
  <c r="T131" i="14"/>
  <c r="T83" i="14"/>
  <c r="U83" i="14"/>
  <c r="U67" i="14"/>
  <c r="T67" i="14"/>
  <c r="T178" i="14"/>
  <c r="U178" i="14"/>
  <c r="T162" i="14"/>
  <c r="U162" i="14"/>
  <c r="T130" i="14"/>
  <c r="U130" i="14"/>
  <c r="T114" i="14"/>
  <c r="U114" i="14"/>
  <c r="T82" i="14"/>
  <c r="U82" i="14"/>
  <c r="T111" i="14"/>
  <c r="T181" i="14"/>
  <c r="T107" i="14"/>
  <c r="T91" i="14"/>
  <c r="T75" i="14"/>
  <c r="T115" i="14"/>
  <c r="T129" i="14"/>
  <c r="U129" i="14"/>
  <c r="T113" i="14"/>
  <c r="U113" i="14"/>
  <c r="T81" i="14"/>
  <c r="U81" i="14"/>
  <c r="T65" i="14"/>
  <c r="U65" i="14"/>
  <c r="T127" i="14"/>
  <c r="T53" i="14"/>
  <c r="T92" i="14"/>
  <c r="T147" i="14"/>
  <c r="U102" i="14"/>
  <c r="T102" i="14"/>
  <c r="T144" i="14"/>
  <c r="U144" i="14"/>
  <c r="T128" i="14"/>
  <c r="U128" i="14"/>
  <c r="T112" i="14"/>
  <c r="U112" i="14"/>
  <c r="T143" i="14"/>
  <c r="T69" i="14"/>
  <c r="T171" i="14"/>
  <c r="T103" i="14"/>
  <c r="T116" i="14"/>
  <c r="T106" i="14"/>
  <c r="U166" i="14"/>
  <c r="T166" i="14"/>
  <c r="T176" i="14"/>
  <c r="U176" i="14"/>
  <c r="T96" i="14"/>
  <c r="U96" i="14"/>
  <c r="T175" i="14"/>
  <c r="U175" i="14"/>
  <c r="T79" i="14"/>
  <c r="U79" i="14"/>
  <c r="T63" i="14"/>
  <c r="U63" i="14"/>
  <c r="T159" i="14"/>
  <c r="T85" i="14"/>
  <c r="T187" i="14"/>
  <c r="T119" i="14"/>
  <c r="T150" i="14"/>
  <c r="T98" i="14"/>
  <c r="T183" i="14"/>
  <c r="T174" i="14"/>
  <c r="U174" i="14"/>
  <c r="U158" i="14"/>
  <c r="T158" i="14"/>
  <c r="T142" i="14"/>
  <c r="U142" i="14"/>
  <c r="T126" i="14"/>
  <c r="U126" i="14"/>
  <c r="T110" i="14"/>
  <c r="U110" i="14"/>
  <c r="T78" i="14"/>
  <c r="U78" i="14"/>
  <c r="U62" i="14"/>
  <c r="T62" i="14"/>
  <c r="T101" i="14"/>
  <c r="T177" i="14"/>
  <c r="T61" i="14"/>
  <c r="T97" i="14"/>
  <c r="U167" i="14"/>
  <c r="T167" i="14"/>
  <c r="T118" i="14"/>
  <c r="U118" i="14"/>
  <c r="T86" i="14"/>
  <c r="T173" i="14"/>
  <c r="U173" i="14"/>
  <c r="T141" i="14"/>
  <c r="U141" i="14"/>
  <c r="T125" i="14"/>
  <c r="U125" i="14"/>
  <c r="T109" i="14"/>
  <c r="U109" i="14"/>
  <c r="T93" i="14"/>
  <c r="U93" i="14"/>
  <c r="T117" i="14"/>
  <c r="T59" i="14"/>
  <c r="T184" i="14"/>
  <c r="T165" i="14"/>
  <c r="U182" i="14"/>
  <c r="T182" i="14"/>
  <c r="U180" i="14"/>
  <c r="T180" i="14"/>
  <c r="T132" i="14"/>
  <c r="T188" i="14"/>
  <c r="U188" i="14"/>
  <c r="T172" i="14"/>
  <c r="U172" i="14"/>
  <c r="T140" i="14"/>
  <c r="U140" i="14"/>
  <c r="T133" i="14"/>
  <c r="T66" i="14"/>
  <c r="T145" i="14"/>
  <c r="T84" i="14"/>
  <c r="T164" i="14"/>
  <c r="U164" i="14"/>
  <c r="T149" i="14"/>
  <c r="T100" i="14"/>
  <c r="T76" i="14"/>
  <c r="T139" i="14"/>
  <c r="T170" i="14"/>
  <c r="U170" i="14"/>
  <c r="T64" i="14"/>
  <c r="T87" i="14"/>
  <c r="T157" i="14"/>
  <c r="T185" i="14"/>
  <c r="U185" i="14"/>
  <c r="T169" i="14"/>
  <c r="U169" i="14"/>
  <c r="U153" i="14"/>
  <c r="T153" i="14"/>
  <c r="U137" i="14"/>
  <c r="T137" i="14"/>
  <c r="U121" i="14"/>
  <c r="T121" i="14"/>
  <c r="U105" i="14"/>
  <c r="T105" i="14"/>
  <c r="U89" i="14"/>
  <c r="T89" i="14"/>
  <c r="U73" i="14"/>
  <c r="T73" i="14"/>
  <c r="T58" i="14"/>
  <c r="T80" i="14"/>
  <c r="T54" i="14"/>
  <c r="T71" i="14"/>
  <c r="T68" i="14"/>
  <c r="U152" i="14"/>
  <c r="T152" i="14"/>
  <c r="U120" i="14"/>
  <c r="T120" i="14"/>
  <c r="T104" i="14"/>
  <c r="U104" i="14"/>
  <c r="U88" i="14"/>
  <c r="T88" i="14"/>
  <c r="T72" i="14"/>
  <c r="U72" i="14"/>
  <c r="T56" i="14"/>
  <c r="U56" i="14"/>
  <c r="T74" i="14"/>
  <c r="T160" i="14"/>
  <c r="T108" i="14"/>
  <c r="T155" i="14"/>
  <c r="T60" i="14"/>
  <c r="T94" i="14"/>
  <c r="T90" i="14"/>
  <c r="T156" i="14"/>
  <c r="T123" i="14"/>
  <c r="T146" i="14"/>
  <c r="T135" i="14"/>
  <c r="B192" i="14"/>
  <c r="B194" i="14"/>
  <c r="B193" i="14"/>
  <c r="U9" i="14"/>
  <c r="T9" i="14"/>
  <c r="U40" i="14"/>
  <c r="T40" i="14"/>
  <c r="U24" i="14"/>
  <c r="T24" i="14"/>
  <c r="U8" i="14"/>
  <c r="T8" i="14"/>
  <c r="U39" i="14"/>
  <c r="T39" i="14"/>
  <c r="U23" i="14"/>
  <c r="T23" i="14"/>
  <c r="U7" i="14"/>
  <c r="T7" i="14"/>
  <c r="U38" i="14"/>
  <c r="T38" i="14"/>
  <c r="U22" i="14"/>
  <c r="T22" i="14"/>
  <c r="U6" i="14"/>
  <c r="T6" i="14"/>
  <c r="U37" i="14"/>
  <c r="T37" i="14"/>
  <c r="U21" i="14"/>
  <c r="T21" i="14"/>
  <c r="U5" i="14"/>
  <c r="T5" i="14"/>
  <c r="U36" i="14"/>
  <c r="T36" i="14"/>
  <c r="U20" i="14"/>
  <c r="T20" i="14"/>
  <c r="U4" i="14"/>
  <c r="T4" i="14"/>
  <c r="U25" i="14"/>
  <c r="T25" i="14"/>
  <c r="T51" i="14"/>
  <c r="U51" i="14"/>
  <c r="T35" i="14"/>
  <c r="U35" i="14"/>
  <c r="T19" i="14"/>
  <c r="U19" i="14"/>
  <c r="T3" i="14"/>
  <c r="U3" i="14"/>
  <c r="U50" i="14"/>
  <c r="T50" i="14"/>
  <c r="U34" i="14"/>
  <c r="T34" i="14"/>
  <c r="U18" i="14"/>
  <c r="T18" i="14"/>
  <c r="U49" i="14"/>
  <c r="T49" i="14"/>
  <c r="U33" i="14"/>
  <c r="T33" i="14"/>
  <c r="U17" i="14"/>
  <c r="T17" i="14"/>
  <c r="U48" i="14"/>
  <c r="T48" i="14"/>
  <c r="U32" i="14"/>
  <c r="T32" i="14"/>
  <c r="U16" i="14"/>
  <c r="T16" i="14"/>
  <c r="U41" i="14"/>
  <c r="T41" i="14"/>
  <c r="U47" i="14"/>
  <c r="T47" i="14"/>
  <c r="U31" i="14"/>
  <c r="T31" i="14"/>
  <c r="U15" i="14"/>
  <c r="T15" i="14"/>
  <c r="U46" i="14"/>
  <c r="T46" i="14"/>
  <c r="U30" i="14"/>
  <c r="T30" i="14"/>
  <c r="U14" i="14"/>
  <c r="T14" i="14"/>
  <c r="U45" i="14"/>
  <c r="T45" i="14"/>
  <c r="U29" i="14"/>
  <c r="T29" i="14"/>
  <c r="U13" i="14"/>
  <c r="T13" i="14"/>
  <c r="U44" i="14"/>
  <c r="T44" i="14"/>
  <c r="U28" i="14"/>
  <c r="T28" i="14"/>
  <c r="U12" i="14"/>
  <c r="T12" i="14"/>
  <c r="U43" i="14"/>
  <c r="T43" i="14"/>
  <c r="U27" i="14"/>
  <c r="T27" i="14"/>
  <c r="U11" i="14"/>
  <c r="T11" i="14"/>
  <c r="U2" i="14"/>
  <c r="T2" i="14"/>
  <c r="U42" i="14"/>
  <c r="T42" i="14"/>
  <c r="U26" i="14"/>
  <c r="T26" i="14"/>
  <c r="U10" i="14"/>
  <c r="T10" i="14"/>
  <c r="U44" i="13"/>
  <c r="T44" i="13"/>
  <c r="D81" i="13"/>
  <c r="C81" i="13"/>
  <c r="T51" i="13"/>
  <c r="U51" i="13"/>
  <c r="U50" i="13"/>
  <c r="T50" i="13"/>
  <c r="I77" i="13"/>
  <c r="U49" i="13"/>
  <c r="T49" i="13"/>
  <c r="U48" i="13"/>
  <c r="T48" i="13"/>
  <c r="U47" i="13"/>
  <c r="T47" i="13"/>
  <c r="U46" i="13"/>
  <c r="T46" i="13"/>
  <c r="U45" i="13"/>
  <c r="T45" i="13"/>
  <c r="U13" i="12"/>
  <c r="T13" i="12"/>
  <c r="U10" i="12"/>
  <c r="T10" i="12"/>
  <c r="T9" i="12"/>
  <c r="U9" i="12"/>
  <c r="T8" i="12"/>
  <c r="U8" i="12"/>
  <c r="T7" i="12"/>
  <c r="U38" i="12"/>
  <c r="T38" i="12"/>
  <c r="T22" i="12"/>
  <c r="U22" i="12"/>
  <c r="U6" i="12"/>
  <c r="T6" i="12"/>
  <c r="T24" i="12"/>
  <c r="U5" i="12"/>
  <c r="T5" i="12"/>
  <c r="T40" i="12"/>
  <c r="U4" i="12"/>
  <c r="T4" i="12"/>
  <c r="T25" i="12"/>
  <c r="U26" i="12"/>
  <c r="T26" i="12"/>
  <c r="T37" i="12"/>
  <c r="U37" i="12"/>
  <c r="U35" i="12"/>
  <c r="T35" i="12"/>
  <c r="U19" i="12"/>
  <c r="T19" i="12"/>
  <c r="U3" i="12"/>
  <c r="T3" i="12"/>
  <c r="T41" i="12"/>
  <c r="T44" i="12"/>
  <c r="U44" i="12"/>
  <c r="U42" i="12"/>
  <c r="T42" i="12"/>
  <c r="U21" i="12"/>
  <c r="T21" i="12"/>
  <c r="T2" i="12"/>
  <c r="U2" i="12"/>
  <c r="U34" i="12"/>
  <c r="T34" i="12"/>
  <c r="U18" i="12"/>
  <c r="T18" i="12"/>
  <c r="T11" i="12"/>
  <c r="U17" i="12"/>
  <c r="T17" i="12"/>
  <c r="T29" i="12"/>
  <c r="U28" i="12"/>
  <c r="T28" i="12"/>
  <c r="U27" i="12"/>
  <c r="T27" i="12"/>
  <c r="U23" i="12"/>
  <c r="T23" i="12"/>
  <c r="U36" i="12"/>
  <c r="T36" i="12"/>
  <c r="U49" i="12"/>
  <c r="T49" i="12"/>
  <c r="U48" i="12"/>
  <c r="T48" i="12"/>
  <c r="U32" i="12"/>
  <c r="T32" i="12"/>
  <c r="U16" i="12"/>
  <c r="T16" i="12"/>
  <c r="T45" i="12"/>
  <c r="U43" i="12"/>
  <c r="T43" i="12"/>
  <c r="U39" i="12"/>
  <c r="T39" i="12"/>
  <c r="U47" i="12"/>
  <c r="C54" i="12" s="1"/>
  <c r="T47" i="12"/>
  <c r="D54" i="12" s="1"/>
  <c r="H54" i="12" s="1"/>
  <c r="T31" i="12"/>
  <c r="U31" i="12"/>
  <c r="T30" i="12"/>
  <c r="U20" i="12"/>
  <c r="T20" i="12"/>
  <c r="U33" i="12"/>
  <c r="T33" i="12"/>
  <c r="T46" i="12"/>
  <c r="T12" i="12"/>
  <c r="U12" i="12"/>
  <c r="I50" i="12"/>
  <c r="U15" i="12"/>
  <c r="T15" i="12"/>
  <c r="T14" i="12"/>
  <c r="U14" i="12"/>
  <c r="I36" i="11"/>
  <c r="U8" i="11"/>
  <c r="T8" i="11"/>
  <c r="U7" i="11"/>
  <c r="T7" i="11"/>
  <c r="U22" i="11"/>
  <c r="T22" i="11"/>
  <c r="U6" i="11"/>
  <c r="T6" i="11"/>
  <c r="U5" i="11"/>
  <c r="T5" i="11"/>
  <c r="U4" i="11"/>
  <c r="T4" i="11"/>
  <c r="U3" i="11"/>
  <c r="T3" i="11"/>
  <c r="U24" i="11"/>
  <c r="T24" i="11"/>
  <c r="U34" i="11"/>
  <c r="T34" i="11"/>
  <c r="T18" i="11"/>
  <c r="U18" i="11"/>
  <c r="U17" i="11"/>
  <c r="T17" i="11"/>
  <c r="U25" i="11"/>
  <c r="T25" i="11"/>
  <c r="U16" i="11"/>
  <c r="T16" i="11"/>
  <c r="T2" i="11"/>
  <c r="U2" i="11"/>
  <c r="U32" i="11"/>
  <c r="T32" i="11"/>
  <c r="U31" i="11"/>
  <c r="T31" i="11"/>
  <c r="U15" i="11"/>
  <c r="T15" i="11"/>
  <c r="T14" i="11"/>
  <c r="U14" i="11"/>
  <c r="U13" i="11"/>
  <c r="T13" i="11"/>
  <c r="U23" i="11"/>
  <c r="T23" i="11"/>
  <c r="U35" i="11"/>
  <c r="T35" i="11"/>
  <c r="U29" i="11"/>
  <c r="T29" i="11"/>
  <c r="U28" i="11"/>
  <c r="T28" i="11"/>
  <c r="U12" i="11"/>
  <c r="T12" i="11"/>
  <c r="U9" i="11"/>
  <c r="T9" i="11"/>
  <c r="U19" i="11"/>
  <c r="T19" i="11"/>
  <c r="T30" i="11"/>
  <c r="U30" i="11"/>
  <c r="U27" i="11"/>
  <c r="T27" i="11"/>
  <c r="T11" i="11"/>
  <c r="U11" i="11"/>
  <c r="U21" i="11"/>
  <c r="T21" i="11"/>
  <c r="U20" i="11"/>
  <c r="T20" i="11"/>
  <c r="U33" i="11"/>
  <c r="T33" i="11"/>
  <c r="U26" i="11"/>
  <c r="T26" i="11"/>
  <c r="U10" i="11"/>
  <c r="T10" i="11"/>
  <c r="T11" i="10"/>
  <c r="U11" i="10"/>
  <c r="U42" i="10"/>
  <c r="T42" i="10"/>
  <c r="U26" i="10"/>
  <c r="T26" i="10"/>
  <c r="U10" i="10"/>
  <c r="T10" i="10"/>
  <c r="T43" i="10"/>
  <c r="U43" i="10"/>
  <c r="U41" i="10"/>
  <c r="T41" i="10"/>
  <c r="T25" i="10"/>
  <c r="U25" i="10"/>
  <c r="U9" i="10"/>
  <c r="T9" i="10"/>
  <c r="T27" i="10"/>
  <c r="U27" i="10"/>
  <c r="U40" i="10"/>
  <c r="T40" i="10"/>
  <c r="U24" i="10"/>
  <c r="T24" i="10"/>
  <c r="U8" i="10"/>
  <c r="T8" i="10"/>
  <c r="U6" i="10"/>
  <c r="T6" i="10"/>
  <c r="U39" i="10"/>
  <c r="T39" i="10"/>
  <c r="U23" i="10"/>
  <c r="T23" i="10"/>
  <c r="U7" i="10"/>
  <c r="T7" i="10"/>
  <c r="U5" i="10"/>
  <c r="T5" i="10"/>
  <c r="U38" i="10"/>
  <c r="T38" i="10"/>
  <c r="U22" i="10"/>
  <c r="T22" i="10"/>
  <c r="U4" i="10"/>
  <c r="T4" i="10"/>
  <c r="U37" i="10"/>
  <c r="T37" i="10"/>
  <c r="U21" i="10"/>
  <c r="T21" i="10"/>
  <c r="U3" i="10"/>
  <c r="T3" i="10"/>
  <c r="U36" i="10"/>
  <c r="T36" i="10"/>
  <c r="U20" i="10"/>
  <c r="T20" i="10"/>
  <c r="U51" i="10"/>
  <c r="T51" i="10"/>
  <c r="U35" i="10"/>
  <c r="T35" i="10"/>
  <c r="U19" i="10"/>
  <c r="T19" i="10"/>
  <c r="U2" i="10"/>
  <c r="T2" i="10"/>
  <c r="U50" i="10"/>
  <c r="T50" i="10"/>
  <c r="U34" i="10"/>
  <c r="T34" i="10"/>
  <c r="U18" i="10"/>
  <c r="T18" i="10"/>
  <c r="U49" i="10"/>
  <c r="T49" i="10"/>
  <c r="U33" i="10"/>
  <c r="T33" i="10"/>
  <c r="U17" i="10"/>
  <c r="T17" i="10"/>
  <c r="U48" i="10"/>
  <c r="T48" i="10"/>
  <c r="U32" i="10"/>
  <c r="T32" i="10"/>
  <c r="U16" i="10"/>
  <c r="T16" i="10"/>
  <c r="U47" i="10"/>
  <c r="T47" i="10"/>
  <c r="T31" i="10"/>
  <c r="U31" i="10"/>
  <c r="T15" i="10"/>
  <c r="U15" i="10"/>
  <c r="U46" i="10"/>
  <c r="T46" i="10"/>
  <c r="U30" i="10"/>
  <c r="T30" i="10"/>
  <c r="U14" i="10"/>
  <c r="T14" i="10"/>
  <c r="U13" i="10"/>
  <c r="T13" i="10"/>
  <c r="U45" i="10"/>
  <c r="T45" i="10"/>
  <c r="U29" i="10"/>
  <c r="T29" i="10"/>
  <c r="U44" i="10"/>
  <c r="T44" i="10"/>
  <c r="U28" i="10"/>
  <c r="T28" i="10"/>
  <c r="U12" i="10"/>
  <c r="T12" i="10"/>
  <c r="F55" i="9"/>
  <c r="N14" i="4"/>
  <c r="O15" i="4"/>
  <c r="O14" i="4"/>
  <c r="N15" i="4"/>
  <c r="B520" i="20" l="1"/>
  <c r="C512" i="20"/>
  <c r="C507" i="20"/>
  <c r="D507" i="20"/>
  <c r="D511" i="20"/>
  <c r="C508" i="20"/>
  <c r="F520" i="20"/>
  <c r="K520" i="20"/>
  <c r="F518" i="20"/>
  <c r="K518" i="20"/>
  <c r="D508" i="20"/>
  <c r="D524" i="20"/>
  <c r="E508" i="20"/>
  <c r="B518" i="20"/>
  <c r="C518" i="20"/>
  <c r="K523" i="20"/>
  <c r="F523" i="20"/>
  <c r="B524" i="20"/>
  <c r="K510" i="20"/>
  <c r="F510" i="20"/>
  <c r="K513" i="20"/>
  <c r="F513" i="20"/>
  <c r="D518" i="20"/>
  <c r="D509" i="20"/>
  <c r="K511" i="20"/>
  <c r="F511" i="20"/>
  <c r="K524" i="20"/>
  <c r="F524" i="20"/>
  <c r="F507" i="20"/>
  <c r="K507" i="20"/>
  <c r="E509" i="20"/>
  <c r="E511" i="20"/>
  <c r="K508" i="20"/>
  <c r="F508" i="20"/>
  <c r="D512" i="20"/>
  <c r="B511" i="20"/>
  <c r="K525" i="20"/>
  <c r="F525" i="20"/>
  <c r="F517" i="20"/>
  <c r="K517" i="20"/>
  <c r="B512" i="20"/>
  <c r="K512" i="20"/>
  <c r="F512" i="20"/>
  <c r="B509" i="20"/>
  <c r="K509" i="20"/>
  <c r="F509" i="20"/>
  <c r="K214" i="14"/>
  <c r="B214" i="14"/>
  <c r="K198" i="14"/>
  <c r="B198" i="14"/>
  <c r="K206" i="14"/>
  <c r="B206" i="14"/>
  <c r="D117" i="15"/>
  <c r="C116" i="15"/>
  <c r="G116" i="15" s="1"/>
  <c r="D118" i="15"/>
  <c r="H118" i="15" s="1"/>
  <c r="F193" i="14"/>
  <c r="E193" i="14"/>
  <c r="H193" i="14"/>
  <c r="E194" i="14"/>
  <c r="G194" i="14"/>
  <c r="F194" i="14"/>
  <c r="E192" i="14"/>
  <c r="F192" i="14"/>
  <c r="D193" i="14"/>
  <c r="C117" i="15"/>
  <c r="G117" i="15" s="1"/>
  <c r="C118" i="15"/>
  <c r="D116" i="15"/>
  <c r="H116" i="15" s="1"/>
  <c r="F503" i="20"/>
  <c r="K503" i="20"/>
  <c r="F118" i="15"/>
  <c r="G118" i="15"/>
  <c r="E118" i="15"/>
  <c r="K502" i="20"/>
  <c r="F502" i="20"/>
  <c r="F117" i="15"/>
  <c r="H117" i="15"/>
  <c r="E117" i="15"/>
  <c r="K501" i="20"/>
  <c r="E116" i="15"/>
  <c r="F116" i="15"/>
  <c r="F33" i="16"/>
  <c r="E33" i="16"/>
  <c r="C33" i="16"/>
  <c r="D33" i="16"/>
  <c r="C53" i="12"/>
  <c r="G53" i="12" s="1"/>
  <c r="E53" i="12"/>
  <c r="D52" i="12"/>
  <c r="H52" i="12" s="1"/>
  <c r="C52" i="12"/>
  <c r="G52" i="12" s="1"/>
  <c r="E54" i="12"/>
  <c r="G54" i="12"/>
  <c r="F52" i="12"/>
  <c r="D53" i="12"/>
  <c r="H53" i="12" s="1"/>
  <c r="C194" i="14"/>
  <c r="C193" i="14"/>
  <c r="G193" i="14" s="1"/>
  <c r="D194" i="14"/>
  <c r="D192" i="14"/>
  <c r="H192" i="14" s="1"/>
  <c r="C192" i="14"/>
  <c r="G192" i="14" s="1"/>
  <c r="H81" i="13"/>
  <c r="F81" i="13"/>
  <c r="G81" i="13"/>
  <c r="D80" i="13"/>
  <c r="H80" i="13" s="1"/>
  <c r="C80" i="13"/>
  <c r="F80" i="13"/>
  <c r="G80" i="13"/>
  <c r="F55" i="10"/>
  <c r="C56" i="10"/>
  <c r="D497" i="20" l="1"/>
  <c r="D496" i="20"/>
  <c r="E497" i="20"/>
  <c r="E496" i="20"/>
  <c r="G497" i="20"/>
  <c r="F496" i="20"/>
  <c r="F495" i="20"/>
  <c r="F497" i="20"/>
  <c r="H495" i="20"/>
  <c r="G495" i="20"/>
  <c r="E495" i="20"/>
  <c r="H194" i="14"/>
  <c r="H497" i="20" s="1"/>
  <c r="D495" i="20"/>
  <c r="C497" i="20"/>
  <c r="C496" i="20"/>
  <c r="G496" i="20"/>
  <c r="H496" i="20"/>
  <c r="H33" i="16"/>
  <c r="G33" i="16"/>
</calcChain>
</file>

<file path=xl/sharedStrings.xml><?xml version="1.0" encoding="utf-8"?>
<sst xmlns="http://schemas.openxmlformats.org/spreadsheetml/2006/main" count="21939" uniqueCount="653">
  <si>
    <t>All Dates</t>
  </si>
  <si>
    <t>Periode</t>
  </si>
  <si>
    <t>Sched time</t>
  </si>
  <si>
    <t>Module code</t>
  </si>
  <si>
    <t>Name</t>
  </si>
  <si>
    <t>Type</t>
  </si>
  <si>
    <t>Size</t>
  </si>
  <si>
    <t>Duration</t>
  </si>
  <si>
    <t>Sched room names</t>
  </si>
  <si>
    <t>Zaal tekort in wat voor een type zaal?</t>
  </si>
  <si>
    <t>Opmerking</t>
  </si>
  <si>
    <t>Periode 1</t>
  </si>
  <si>
    <t>13:30</t>
  </si>
  <si>
    <t>AB_1098</t>
  </si>
  <si>
    <t>Petrology of System Earth/PR/01 AB-Nieuw</t>
  </si>
  <si>
    <t>Practicum</t>
  </si>
  <si>
    <t>03:45</t>
  </si>
  <si>
    <t>AB-0101 (50)</t>
  </si>
  <si>
    <t>Practicum droog Aardwetenschappen</t>
  </si>
  <si>
    <t>AB-0101 is de vervanging van WN-F201, 301, C203</t>
  </si>
  <si>
    <t>09:00</t>
  </si>
  <si>
    <t>X_430105</t>
  </si>
  <si>
    <t>Natuurkunde Practicum 1 voor MNW/PR/01(A)  AB-Nieuw</t>
  </si>
  <si>
    <t>AB-0401 (50)</t>
  </si>
  <si>
    <t>Practicum droog Natuurkunde</t>
  </si>
  <si>
    <t>AB-0401 is de vervanging van WN-T153, T154, U129, U130</t>
  </si>
  <si>
    <t>XBU_0022</t>
  </si>
  <si>
    <t>General chemistry lab/PR01 AB-Nieuw 1 ZAAL TEKORT</t>
  </si>
  <si>
    <t>08:00</t>
  </si>
  <si>
    <t>AB-BG01 (50)/1 ZAAL TEKORT</t>
  </si>
  <si>
    <t>Synthesepracticum</t>
  </si>
  <si>
    <t>AB-BG01 is vervanging van WN-G2: G229, G247/249, G277</t>
  </si>
  <si>
    <t>AB_1257</t>
  </si>
  <si>
    <t>Microbiologie en Microbiomen/PR/01-di w1 AB-Nieuw</t>
  </si>
  <si>
    <t>AB-0302 (50)</t>
  </si>
  <si>
    <t>Natte Practicum</t>
  </si>
  <si>
    <t>AB-0302 is vervanging van O0-vlek, O154 en C022, wellicht ook KA283, KA283a en N288</t>
  </si>
  <si>
    <t>AB_450010</t>
  </si>
  <si>
    <t>Eigenschappen van gesteenten/Pr/01 AB-Nieuw 1 ZAAL TEKORT</t>
  </si>
  <si>
    <t>AB-0102 (50)/1 ZAAL TEKORT</t>
  </si>
  <si>
    <t>AB-0102 is de vervanging van WN-F201, 301, C203</t>
  </si>
  <si>
    <t>Natuurkunde Practicum 1 voor MNW/PR/02-di (B)  AB-Nieuw</t>
  </si>
  <si>
    <t>Petrology of System Earth/PR/01a AB-Nieuw</t>
  </si>
  <si>
    <t>AB-0102 (50)</t>
  </si>
  <si>
    <t>Microbiologie en Microbiomen/PR/01-wo w1 AB-Nieuw</t>
  </si>
  <si>
    <t>AB_1261</t>
  </si>
  <si>
    <t>Diversiteit van Leven/PR/01-w1 AB-Nieuw</t>
  </si>
  <si>
    <t>AB-0301 (50)</t>
  </si>
  <si>
    <t>AB-0301 is vervanging van O0-vlek, O154 en C022, wellicht ook KA283, KA283a en N288</t>
  </si>
  <si>
    <t>AB_450261</t>
  </si>
  <si>
    <t>Energie en grondstoffen/PR/01-wo w1 AB-Nieuw</t>
  </si>
  <si>
    <t>AB-0103 (50), AB-0104 (50)</t>
  </si>
  <si>
    <t>AB-0103/AB-0104 zijn de vervanging van WN-F201, 301, C203 en C255</t>
  </si>
  <si>
    <t>Natuurkunde Practicum 1 voor MNW/PR/01-do (A)  AB-Nieuw</t>
  </si>
  <si>
    <t>Microbiologie en Microbiomen/PR/01-do w1 AB-Nieuw</t>
  </si>
  <si>
    <t>Diversiteit van Leven/PR/01-w1a AB-Nieuw</t>
  </si>
  <si>
    <t>General chemistry lab/PR01A AB-Nieuw 1 ZAAL TEKORT</t>
  </si>
  <si>
    <t>Microbiologie en Microbiomen/PR/01-vr w1 AB-Nieuw</t>
  </si>
  <si>
    <t>01:45</t>
  </si>
  <si>
    <t>Diversiteit van Leven/PR/01-w1b AB-Nieuw</t>
  </si>
  <si>
    <t>Natuurkunde Practicum 1 voor MNW/PR/02(B)  AB-Nieuw</t>
  </si>
  <si>
    <t>Eigenschappen van gesteenten/Pr/01a AB-Nieuw</t>
  </si>
  <si>
    <t>AB-0101 (50), AB-0102 (50)</t>
  </si>
  <si>
    <t>AB-0101/AB-0102 zijn de vervanging van WN-F201, 301, C203</t>
  </si>
  <si>
    <t>Microbiologie en Microbiomen/PR/01-di w2 AB-Nieuw</t>
  </si>
  <si>
    <t>Diversiteit van Leven/PR/01-w2 AB-Nieuw</t>
  </si>
  <si>
    <t>Petrology of System Earth/PR/01a AB-Nieuw 1</t>
  </si>
  <si>
    <t>Microbiologie en Microbiomen/PR/01-wo w2 AB-Nieuw</t>
  </si>
  <si>
    <t>Diversiteit van Leven/PR/01-w2a AB-Nieuw</t>
  </si>
  <si>
    <t>Microbiologie en Microbiomen/PR/01-do w2 AB-Nieuw</t>
  </si>
  <si>
    <t>Diversiteit van Leven/PR/01-w2b AB-Nieuw</t>
  </si>
  <si>
    <t>Petrology of System Earth/PR/01b AB-Nieuw</t>
  </si>
  <si>
    <t>Microbiologie en Microbiomen/PR/01-vr w2 AB-Nieuw</t>
  </si>
  <si>
    <t>AB_487001</t>
  </si>
  <si>
    <t>Bouwstenen van het Leven/PR/01_02-vr w2 EXP01 AB-Nieuw</t>
  </si>
  <si>
    <t>01:30</t>
  </si>
  <si>
    <t>09:30</t>
  </si>
  <si>
    <t>Bouwstenen van het Leven/PR/01/BIO-vr w2 EXP01 AB-Nieuw</t>
  </si>
  <si>
    <t>AB_1097</t>
  </si>
  <si>
    <t>Earth and Life through Time/PR/01 AB-Nieuw</t>
  </si>
  <si>
    <t>AM_470507</t>
  </si>
  <si>
    <t>Current Trends in Ecology &amp; Evol/PR/01h AB-Nieuw</t>
  </si>
  <si>
    <t>11:00</t>
  </si>
  <si>
    <t>Bouwstenen van het Leven/PR/01/BIO-ma w3 EXP02 AB-Nieuw</t>
  </si>
  <si>
    <t>03:00</t>
  </si>
  <si>
    <t>Bouwstenen van het Leven/PR/03_04-ma w3 EXP01 AB-Nieuw</t>
  </si>
  <si>
    <t>Current Trends in Ecology &amp; Evol/PR/01g AB-Nieuw</t>
  </si>
  <si>
    <t>14:30</t>
  </si>
  <si>
    <t>Bouwstenen van het Leven/PR/01_02-ma w3 EXP02 AB-Nieuw</t>
  </si>
  <si>
    <t>Bouwstenen van het Leven/PR/05_06-ma w3 EXP01 AB-Nieuw</t>
  </si>
  <si>
    <t>Current Trends in Ecology &amp; Evol/PR/01f AB-Nieuw</t>
  </si>
  <si>
    <t>Bouwstenen van het Leven/PR/01/BIO--di w3 EXP03 AB-Nieuw</t>
  </si>
  <si>
    <t>Bouwstenen van het Leven/PR/07_08-di w3 EXP01 AB-Nieuw</t>
  </si>
  <si>
    <t>Bouwstenen van het Leven/PR/03_04-di w3 EXP02 AB-Nieuw</t>
  </si>
  <si>
    <t>Bouwstenen van het Leven/PR/01_02-di w3 EXP03 AB-Nieuw</t>
  </si>
  <si>
    <t>Bouwstenen van het Leven/PR/09_10-di w3 EXP01 AB-Nieuw</t>
  </si>
  <si>
    <t>Bouwstenen van het Leven/PR/05_06-di w3 EXP02 AB-Nieuw</t>
  </si>
  <si>
    <t>Current Trends in Ecology &amp; Evol/PR/01e AB-Nieuw</t>
  </si>
  <si>
    <t>AB_1092</t>
  </si>
  <si>
    <t>Geobotany/PR/01 AB-Nieuw GEEN ZAAL</t>
  </si>
  <si>
    <t>GEEN ZAAL/ZALEN</t>
  </si>
  <si>
    <t>Energie en grondstoffen/PR/01-wo w3 AB-Nieuw</t>
  </si>
  <si>
    <t>Bouwstenen van het Leven/PR/01/BIO-wo w3 EXP04 AB-Nieuw</t>
  </si>
  <si>
    <t>Bouwstenen van het Leven/PR/03_04-wo w3 EXP03 AB-Nieuw</t>
  </si>
  <si>
    <t>Bouwstenen van het Leven/PR/07_08-wo w3 EXP02 AB-Nieuw</t>
  </si>
  <si>
    <t>Eigenschappen van gesteenten/Pr/01b AB-Nieuw 1 ZAAAL TEKORT</t>
  </si>
  <si>
    <t>Petrology of System Earth/PR/01a AB-Nieuw GEEN ZAAL</t>
  </si>
  <si>
    <t>Bouwstenen van het Leven/PR/01_02-wo w3 EXP04 AB-Nieuw</t>
  </si>
  <si>
    <t>Bouwstenen van het Leven/PR/05_06-wo w3 EXP03 AB-Nieuw</t>
  </si>
  <si>
    <t>Bouwstenen van het Leven/PR/09_10-wo w3 EXP02 AB-Nieuw</t>
  </si>
  <si>
    <t>Current Trends in Ecology &amp; Evol/PR/01d AB-Nieuw</t>
  </si>
  <si>
    <t>AM_450169</t>
  </si>
  <si>
    <t>Diagenesis of Sedimentary Rocks/PR/01 AB-Nieuw</t>
  </si>
  <si>
    <t>Current Trends in Ecology &amp; Evol/PR/01b AB-Nieuw</t>
  </si>
  <si>
    <t>AB-0104 (50), AB-0103 (50)</t>
  </si>
  <si>
    <t>Bouwstenen van het Leven/PR/01/BIO-do w3 EXP05 AB-Nieuw</t>
  </si>
  <si>
    <t>Bouwstenen van het Leven/PR/03_04-do w3 EXP04 AB-Nieuw</t>
  </si>
  <si>
    <t>Bouwstenen van het Leven/PR/07_08-do w3 EXP03 AB-Nieuw</t>
  </si>
  <si>
    <t>Bouwstenen van het Leven/PR/01_02-do w3 EXP05 AB-Nieuw</t>
  </si>
  <si>
    <t>Bouwstenen van het Leven/PR/05_06-do w3 EXP04 AB-Nieuw</t>
  </si>
  <si>
    <t>Bouwstenen van het Leven/PR/09_10-do w3 EXP03 AB-Nieuw</t>
  </si>
  <si>
    <t>Current Trends in Ecology &amp; Evol/PR/01a AB-Nieuw</t>
  </si>
  <si>
    <t>Bouwstenen van het Leven/PR/02/BIO-vr w3 EXP01 AB-Nieuw</t>
  </si>
  <si>
    <t>Bouwstenen van het Leven/PR/03_04-vr w3 EXP05 AB-Nieuw</t>
  </si>
  <si>
    <t>Bouwstenen van het Leven/PR/07_08-vr w3 EXP04 AB-Nieuw</t>
  </si>
  <si>
    <t>Bouwstenen van het Leven/PR/09_10-vr w3 EXP04 AB-Nieuw</t>
  </si>
  <si>
    <t>Bouwstenen van het Leven/PR/11_12-vr w3 EXP01 AB-Nieuw</t>
  </si>
  <si>
    <t>Bouwstenen van het Leven/PR/05_06-vr w3 EXP05 AB-Nieuw</t>
  </si>
  <si>
    <t>Current Trends in Ecology &amp; Evol/PR/01 AB-Nieuw</t>
  </si>
  <si>
    <t>Bouwstenen van het Leven/PR/02/BIO-ma w4 EXP02 AB-Nieuw</t>
  </si>
  <si>
    <t>Bouwstenen van het Leven/PR/13_14-ma w4 EXP01 AB-Nieuw</t>
  </si>
  <si>
    <t>Bouwstenen van het Leven/PR/07_08-ma w4 EXP05 AB-Nieuw</t>
  </si>
  <si>
    <t>Bouwstenen van het Leven/PR/17_18-do w4 EXP03 AB-Nieuw</t>
  </si>
  <si>
    <t>Bouwstenen van het Leven/PR/11_12-ma w4 EXP02 AB-Nieuw</t>
  </si>
  <si>
    <t>Bouwstenen van het Leven/PR/15_16-ma w4 EXP01 AB-Nieuw</t>
  </si>
  <si>
    <t>Bouwstenen van het Leven/PR/02/BIO-di w4 EXP03 AB-Nieuw</t>
  </si>
  <si>
    <t>Bouwstenen van het Leven/PR/09_10-ma w4 EXP05 AB-Nieuw</t>
  </si>
  <si>
    <t>Bouwstenen van het Leven/PR/13_14-di w4 EXP02 AB-Nieuw</t>
  </si>
  <si>
    <t>Bouwstenen van het Leven/PR/17_18-di w4 EXP01 AB-Nieuw</t>
  </si>
  <si>
    <t>Bouwstenen van het Leven/PR/11_12-di  w4 EXP03 AB-Nieuw</t>
  </si>
  <si>
    <t>Bouwstenen van het Leven/PR/19_20-di w4 EXP01 AB-Nieuw</t>
  </si>
  <si>
    <t>Bouwstenen van het Leven/PR/15_16-di w4 EXP02 AB-Nieuw</t>
  </si>
  <si>
    <t>Petrology of System Earth/PR/01a AB-Nieuw 3</t>
  </si>
  <si>
    <t>Bouwstenen van het Leven/PR/02/BIO-wo w4 EXP04 AB-Nieuw</t>
  </si>
  <si>
    <t>Bouwstenen van het Leven/PR/13_14-wo w4 EXP03 AB-Nieuw</t>
  </si>
  <si>
    <t>Bouwstenen van het Leven/PR/17_18-wo w4 EXP02 AB-Nieuw</t>
  </si>
  <si>
    <t>AB_1263</t>
  </si>
  <si>
    <t>Metabolisme en metabolomics/PR/01-wo w4 AB-Nieuw</t>
  </si>
  <si>
    <t>Bouwstenen van het Leven/PR/11_12-wo w4 EXP04 AB-Nieuw</t>
  </si>
  <si>
    <t>Bouwstenen van het Leven/PR/15_16-wo w4 EXP03 AB-Nieuw</t>
  </si>
  <si>
    <t>Bouwstenen van het Leven/PR/19_20-wo w4 EXP02 AB-Nieuw</t>
  </si>
  <si>
    <t>Earth and Life through Time/PR/01a AB-Nieuw</t>
  </si>
  <si>
    <t>Bouwstenen van het Leven/PR/02/BIO-do w4 EXP05 AB-Nieuw</t>
  </si>
  <si>
    <t>Bouwstenen van het Leven/PR/13_14-do w4 EXP04 AB-Nieuw</t>
  </si>
  <si>
    <t>Bouwstenen van het Leven/PR/11_12-do w4 EXP05 AB-Nieuw</t>
  </si>
  <si>
    <t>Bouwstenen van het Leven/PR/15_16-do w4 EXP04 AB-Nieuw</t>
  </si>
  <si>
    <t>Bouwstenen van het Leven/PR/19_20-do w4 EXP03 AB-Nieuw</t>
  </si>
  <si>
    <t>Bouwstenen van het Leven/PR/13_14-vr w4 EXP05 AB-Nieuw</t>
  </si>
  <si>
    <t>Bouwstenen van het Leven/PR/21_22-vr w4 EXP01 AB-Nieuw</t>
  </si>
  <si>
    <t>Bouwstenen van het Leven/PR/17_18-vr w4 EXP04 AB-Nieuw</t>
  </si>
  <si>
    <t>Metabolisme en metabolomics/PR/01-vr w4 AB-Nieuw</t>
  </si>
  <si>
    <t>Bouwstenen van het Leven/PR/15_16-vr w4 EXP05 AB-Nieuw</t>
  </si>
  <si>
    <t>Bouwstenen van het Leven/PR/23_24-vr w4 EXP01 AB-Nieuw</t>
  </si>
  <si>
    <t>Bouwstenen van het Leven/PR/19_20-dvr w4 EXP04 AB-Nieuw GEEN ZAAL</t>
  </si>
  <si>
    <t>Bouwstenen van het Leven/PR/17_18-ma w5 EXP05 AB-Nieuw</t>
  </si>
  <si>
    <t>Bouwstenen van het Leven/PR/25_26-ma w5 EXP01 AB-Nieuw</t>
  </si>
  <si>
    <t>Bouwstenen van het Leven/PR/21_22-ma w5 EXP02 AB-Nieuw GEEN ZAAL</t>
  </si>
  <si>
    <t>Metabolisme en metabolomics/PR/01-ma w5 AB-Nieuw</t>
  </si>
  <si>
    <t>Bouwstenen van het Leven/PR/19_20-ma w5 EXP05 AB-Nieuw</t>
  </si>
  <si>
    <t>Bouwstenen van het Leven/PR/27_28-ma w5 EXP01 AB-Nieuw</t>
  </si>
  <si>
    <t>Bouwstenen van het Leven/PR/23_24-ma w5 EXP02 AB-Nieuw GEEN ZAAL</t>
  </si>
  <si>
    <t>Bouwstenen van het Leven/PR/21_22-di w5 EXP03 AB-Nieuw</t>
  </si>
  <si>
    <t>Bouwstenen van het Leven/PR/25_26-di w5 EXP02 AB-Nieuw</t>
  </si>
  <si>
    <t>Bouwstenen van het Leven/PR/29_30-di w5 EXP01 AB-Nieuw</t>
  </si>
  <si>
    <t>Bouwstenen van het Leven/PR/23_24-di w5 EXP03 AB-Nieuw</t>
  </si>
  <si>
    <t>Bouwstenen van het Leven/PR/31_32-di w5 EXP01 AB-Nieuw</t>
  </si>
  <si>
    <t>Bouwstenen van het Leven/PR/27_28-di w5 EXP02 AB-Nieuw</t>
  </si>
  <si>
    <t>Petrology of System Earth/PR/01a AB-Nieuw 4</t>
  </si>
  <si>
    <t>Bouwstenen van het Leven/PR/21_22-wo w5 EXP04 AB-Nieuw</t>
  </si>
  <si>
    <t>Bouwstenen van het Leven/PR/25_26-wo w5 EXP03 AB-Nieuw</t>
  </si>
  <si>
    <t>Bouwstenen van het Leven/PR/29_30-wo w5 EXP02 AB-Nieuw</t>
  </si>
  <si>
    <t>Metabolisme en metabolomics/PR/01-wo w5 AB-Nieuw</t>
  </si>
  <si>
    <t>Bouwstenen van het Leven/PR/23_24-wo w5 EXP04 AB-Nieuw</t>
  </si>
  <si>
    <t>Bouwstenen van het Leven/PR/27_28-wo w5 EXP03 AB-Nieuw</t>
  </si>
  <si>
    <t>Bouwstenen van het Leven/PR/31_32-wo w5 EXP02 AB-Nieuw GEEN ZAAL</t>
  </si>
  <si>
    <t>Bouwstenen van het Leven/PR/21_22-do w5 EXP05 AB-Nieuw</t>
  </si>
  <si>
    <t>Bouwstenen van het Leven/PR/25_26-do w5 EXP04 AB-Nieuw</t>
  </si>
  <si>
    <t>Bouwstenen van het Leven/PR/29_30-do w5 EXP03 AB-Nieuw</t>
  </si>
  <si>
    <t>Bouwstenen van het Leven/PR/23_24-do w5 EXP05 AB-Nieuw</t>
  </si>
  <si>
    <t>Bouwstenen van het Leven/PR/27_28-do w5 EXP04 AB-Nieuw</t>
  </si>
  <si>
    <t>Bouwstenen van het Leven/PR/31_32-do w5 EXP03 AB-Nieuw</t>
  </si>
  <si>
    <t>Bouwstenen van het Leven/PR/25_26-vr w5 EXP05 AB-Nieuw</t>
  </si>
  <si>
    <t>Bouwstenen van het Leven/PR/33_34-vr w5 EXP01 AB-Nieuw</t>
  </si>
  <si>
    <t>Bouwstenen van het Leven/PR/29_30-vr w5 EXP04 AB-Nieuw</t>
  </si>
  <si>
    <t>Metabolisme en metabolomics/PR/01-vr w5 AB-Nieuw</t>
  </si>
  <si>
    <t>Bouwstenen van het Leven/PR/27_28-vr w5 EXP05 AB-Nieuw</t>
  </si>
  <si>
    <t>Bouwstenen van het Leven/PR/35_36-vr w5 EXP01 AB-Nieuw</t>
  </si>
  <si>
    <t>Bouwstenen van het Leven/PR/31_32-vr w5 EXP04 AB-Nieuw GEEN ZAAL</t>
  </si>
  <si>
    <t>Bouwstenen van het Leven/PR/29_30-ma w6 EXP05 AB-Nieuw</t>
  </si>
  <si>
    <t>Bouwstenen van het Leven/PR/37_38-ma w6 EXP01 AB-Nieuw</t>
  </si>
  <si>
    <t>Bouwstenen van het Leven/PR/33_34-ma w6 EXP02 AB-Nieuw</t>
  </si>
  <si>
    <t>Bouwstenen van het Leven/PR/31_32ma w6 EXP05 AB-Nieuw</t>
  </si>
  <si>
    <t>Bouwstenen van het Leven/PR/39_40-ma w6 EXP01  AB-Nieuw</t>
  </si>
  <si>
    <t>Bouwstenen van het Leven/PR/35_36-ma w6 EXP02 AB-Nieuw</t>
  </si>
  <si>
    <t>Microbiologie en Microbiomen/PR/01-di w6 AB-Nieuw</t>
  </si>
  <si>
    <t>Bouwstenen van het Leven/PR/33_34-di w6 EXP03 AB-Nieuw</t>
  </si>
  <si>
    <t>Bouwstenen van het Leven/PR/37_38-di w6 EXP02 AB-Nieuw</t>
  </si>
  <si>
    <t>Bouwstenen van het Leven/PR/35_36-di w6 EXP03  AB-Nieuw</t>
  </si>
  <si>
    <t>Bouwstenen van het Leven/PR/39_40-di w6 EXP02 AB-Nieuw</t>
  </si>
  <si>
    <t>AM_1211</t>
  </si>
  <si>
    <t>Mantle Properties/WC/01d AB-Nieuw</t>
  </si>
  <si>
    <t>Werkcollege</t>
  </si>
  <si>
    <t>AB-0103 (50)</t>
  </si>
  <si>
    <t>AB-0103 is de vervanging van WN-F201, 301, C203 en C255</t>
  </si>
  <si>
    <t>Microbiologie en Microbiomen/PR/01-wo w6 AB-Nieuw</t>
  </si>
  <si>
    <t>Bouwstenen van het Leven/PR/33_34-wo w6 EXP04  AB-Nieuw</t>
  </si>
  <si>
    <t>Bouwstenen van het Leven/PR/37_38-wo w6 EXP03  AB-Nieuw</t>
  </si>
  <si>
    <t>Eigenschappen van gesteenten/Pr/01c AB-Nieuw 1 ZAAL TEKORT</t>
  </si>
  <si>
    <t>04:00</t>
  </si>
  <si>
    <t>Energie en grondstoffen/PR/01-wo w6 AB-Nieuw</t>
  </si>
  <si>
    <t>Bouwstenen van het Leven/PR/35_36-wo w6 EXP04 AB-Nieuw</t>
  </si>
  <si>
    <t>Bouwstenen van het Leven/PR/39_40-wo w6 EXP03 AB-Nieuw</t>
  </si>
  <si>
    <t>Microbiologie en Microbiomen/PR/01-do w6 AB-Nieuw</t>
  </si>
  <si>
    <t>Bouwstenen van het Leven/PR/33_34-do w6 EXP05 AB-Nieuw</t>
  </si>
  <si>
    <t>Bouwstenen van het Leven/PR/37_38-do w6 EXP04  AB-Nieuw</t>
  </si>
  <si>
    <t>Mantle Properties/WC/01c AB-Nieuw</t>
  </si>
  <si>
    <t>Bouwstenen van het Leven/PR/35_36-do w6 EXP02 AB-Nieuw</t>
  </si>
  <si>
    <t>Bouwstenen van het Leven/PR/39_40-do w6 EXP04  AB-Nieuw</t>
  </si>
  <si>
    <t>Microbiologie en Microbiomen/PR/01-vr w6 AB-Nieuw</t>
  </si>
  <si>
    <t>Bouwstenen van het Leven/PR/37_38-vr w6 EXP05  AB-Nieuw</t>
  </si>
  <si>
    <t>Bouwstenen van het Leven/PR/39_40-vr w6 EXP05  AB-Nieuw</t>
  </si>
  <si>
    <t>Mantle Properties/WC/01e AB-Nieuw</t>
  </si>
  <si>
    <t>Microbiologie en Microbiomen/PR/01-ma w7 AB-Nieuw</t>
  </si>
  <si>
    <t>Diversiteit van Leven/PR/01-w7 AB-Nieuw</t>
  </si>
  <si>
    <t>Microbiologie en Microbiomen/PR/01-di w7 AB-Nieuw</t>
  </si>
  <si>
    <t>15:30</t>
  </si>
  <si>
    <t>Diversiteit van Leven/PR/01-w7a AB-Nieuw</t>
  </si>
  <si>
    <t>Petrology of System Earth/PR/01a AB-Nieuw 6</t>
  </si>
  <si>
    <t>Microbiologie en Microbiomen/PR/01-wo w7 AB-Nieuw</t>
  </si>
  <si>
    <t>Diversiteit van Leven/PR/01-w7b AB-Nieuw</t>
  </si>
  <si>
    <t>Microbiologie en Microbiomen/PR/01-do w7 AB-Nieuw</t>
  </si>
  <si>
    <t>Diversiteit van Leven/PR/01-w7c AB-Nieuw</t>
  </si>
  <si>
    <t>08:30</t>
  </si>
  <si>
    <t>Eigenschappen van gesteenten/TE/01 AB-Nieuw</t>
  </si>
  <si>
    <t>Tentamen schriftelijk</t>
  </si>
  <si>
    <t>02:45</t>
  </si>
  <si>
    <t>Periode 2</t>
  </si>
  <si>
    <t>X_430561</t>
  </si>
  <si>
    <t>Basispracticum farmacochemie/PR/01 AB-Nieuw</t>
  </si>
  <si>
    <t>08:15</t>
  </si>
  <si>
    <t>AB-BG01 (50), AB-0301 (50)</t>
  </si>
  <si>
    <t>Synthesepracticum/Natte Practicum</t>
  </si>
  <si>
    <t>AB-BG01 is vervanging van WN-G2: G229, G247/249, G277, AB-0301 is vervanging van O0-vlek, O154 en C022, wellicht ook KA283, KA283a en N288</t>
  </si>
  <si>
    <t>XM_0074</t>
  </si>
  <si>
    <t>Socially Intelligent Robotics/WG/01a AB-Nieuw GEEN ZAAL (ONBEKEND)</t>
  </si>
  <si>
    <t>Werkgroep</t>
  </si>
  <si>
    <t>GEEN ZAAL (ONBEKEND WELKE ZAAL DIT MOET ZIJN)</t>
  </si>
  <si>
    <t>Computerzaal (voorheen S111)</t>
  </si>
  <si>
    <t>AB_1061</t>
  </si>
  <si>
    <t>Kaart- en profielconstructies/WC/01 AB-Nieuw</t>
  </si>
  <si>
    <t>Socially Intelligent Robotics/WG/01b AB-Nieuw GEEN ZAAL (ONBEKEND)</t>
  </si>
  <si>
    <t>AB_1115</t>
  </si>
  <si>
    <t>Studie en loopbaan (aardw.)/HC/01 AB-Nieuw</t>
  </si>
  <si>
    <t>Hoorcollege</t>
  </si>
  <si>
    <t>Basispracticum farmacochemie/PR/01A AB-Nieuw</t>
  </si>
  <si>
    <t>Socially Intelligent Robotics/WG/01c AB-Nieuw GEEN ZAAL (ONBEKEND)</t>
  </si>
  <si>
    <t>Kaart- en profielconstructies/WC/01a AB-Nieuw</t>
  </si>
  <si>
    <t>Socially Intelligent Robotics/WG/01d AB-Nieuw GEEN ZAAL (ONBEKEND)</t>
  </si>
  <si>
    <t>AM_470052</t>
  </si>
  <si>
    <t>Parasitology/PR/01 AB-Nieuw</t>
  </si>
  <si>
    <t>Parasitology/PR/01a AB-Nieuw</t>
  </si>
  <si>
    <t>AB_1120</t>
  </si>
  <si>
    <t>Sedimentaire systemen/PR/01 AB-Nieuw</t>
  </si>
  <si>
    <t>Studie en loopbaan (Aardw.)/WG/01 AB-Nieuw</t>
  </si>
  <si>
    <t>Studie en loopbaan (Aardw.)/WG/01a AB-Nieuw</t>
  </si>
  <si>
    <t>Studie en loopbaan (Aardw.)/WG/01b AB-Nieuw</t>
  </si>
  <si>
    <t>AB_1137</t>
  </si>
  <si>
    <t>Biochemistry/PR/01_02 AB-Nieuw</t>
  </si>
  <si>
    <t>Biochemistry/PR/03_04 AB-Nieuw</t>
  </si>
  <si>
    <t>Biochemistry/PR/01_02a AB-Nieuw</t>
  </si>
  <si>
    <t>Biochemistry/PR/03_04a AB-Nieuw</t>
  </si>
  <si>
    <t>Biochemistry/PR/05_06 AB-Nieuw</t>
  </si>
  <si>
    <t>Biochemistry/PR/07_08 AB-Nieuw</t>
  </si>
  <si>
    <t>Biochemistry/PR/01_02b AB-Nieuw</t>
  </si>
  <si>
    <t>Biochemistry/PR/03_04b AB-Nieuw</t>
  </si>
  <si>
    <t>Biochemistry/PR/05_06a AB-Nieuw</t>
  </si>
  <si>
    <t>Biochemistry/PR/09_10 AB-Nieuw</t>
  </si>
  <si>
    <t>Biochemistry/PR/07_08a AB-Nieuw</t>
  </si>
  <si>
    <t>Biochemistry/PR/11_12 AB-Nieuw</t>
  </si>
  <si>
    <t>Biochemistry/PR/01_02d AB-Nieuw</t>
  </si>
  <si>
    <t>Biochemistry/PR/03_04d AB-Nieuw</t>
  </si>
  <si>
    <t>Biochemistry/PR/05_06b AB-Nieuw</t>
  </si>
  <si>
    <t>Biochemistry/PR/07_08b AB-Nieuw</t>
  </si>
  <si>
    <t>Biochemistry/PR/09_10a AB-Nieuw GEEN ZAAL</t>
  </si>
  <si>
    <t>Biochemistry/PR/11_12a AB-Nieuw GEEN ZAAL</t>
  </si>
  <si>
    <t>AM_450409</t>
  </si>
  <si>
    <t>Geothermal Energy/CPr/01 AB-Nieuw</t>
  </si>
  <si>
    <t>Computerpracticum</t>
  </si>
  <si>
    <t>Biochemistry/PR/01_02e AB-Nieuw</t>
  </si>
  <si>
    <t>Biochemistry/PR/03_04e AB-Nieuw</t>
  </si>
  <si>
    <t>Biochemistry/PR/05_06d AB-Nieuw</t>
  </si>
  <si>
    <t>Biochemistry/PR/07_08d AB-Nieuw</t>
  </si>
  <si>
    <t>Biochemistry/PR/09_10b AB-Nieuw</t>
  </si>
  <si>
    <t>Biochemistry/PR/11_12b AB-Nieuw</t>
  </si>
  <si>
    <t>Biochemistry/PR/05_06e AB-Nieuw</t>
  </si>
  <si>
    <t>Biochemistry/PR/07_08e AB-Nieuw</t>
  </si>
  <si>
    <t>Biochemistry/PR/09_10d AB-Nieuw</t>
  </si>
  <si>
    <t>Biochemistry/PR/11_12d AB-Nieuw</t>
  </si>
  <si>
    <t>Biochemistry/PR/13_14 AB-Nieuw</t>
  </si>
  <si>
    <t>Biochemistry/PR/15_16 AB-Nieuw</t>
  </si>
  <si>
    <t>Biochemistry/PR/11_12e AB-Nieuw</t>
  </si>
  <si>
    <t>Biochemistry/PR/15_16a AB-Nieuw</t>
  </si>
  <si>
    <t>Biochemistry/PR/17_18 AB-Nieuw</t>
  </si>
  <si>
    <t>Biochemistry/PR/19_20 AB-Nieuw</t>
  </si>
  <si>
    <t>Biochemistry/PR/09_10e AB-Nieuw GEEN ZAAL</t>
  </si>
  <si>
    <t>Biochemistry/PR/13_14a AB-Nieuw GEEN ZAAL</t>
  </si>
  <si>
    <t>Biochemistry/PR/13_14b AB-Nieuw</t>
  </si>
  <si>
    <t>Biochemistry/PR/15_16b AB-Nieuw</t>
  </si>
  <si>
    <t>Biochemistry/PR/17_18a AB-Nieuw</t>
  </si>
  <si>
    <t>Biochemistry/PR/19_20a AB-Nieuw</t>
  </si>
  <si>
    <t>Biochemistry/PR/13_14d AB-Nieuw</t>
  </si>
  <si>
    <t>Biochemistry/PR/15_16d AB-Nieuw</t>
  </si>
  <si>
    <t>Biochemistry/PR/17_18b AB-Nieuw</t>
  </si>
  <si>
    <t>Biochemistry/PR/19_20b AB-Nieuw</t>
  </si>
  <si>
    <t>Kaart- en profielconstructies/DX/01 AB-Nieuw</t>
  </si>
  <si>
    <t>Deeltentamen schriftelijk</t>
  </si>
  <si>
    <t>Biochemistry/PR/13_14e AB-Nieuw</t>
  </si>
  <si>
    <t>Biochemistry/PR/15_16e AB-Nieuw</t>
  </si>
  <si>
    <t>Biochemistry/PR/17_18d AB-Nieuw</t>
  </si>
  <si>
    <t>Biochemistry/PR/19_20d AB-Nieuw</t>
  </si>
  <si>
    <t>Biochemistry/PR/17_18e AB-Nieuw</t>
  </si>
  <si>
    <t>Biochemistry/PR/19_20e AB-Nieuw</t>
  </si>
  <si>
    <t>AB_1041</t>
  </si>
  <si>
    <t>Behavioural Biology/PR/01-di w13 AB-Nieuw</t>
  </si>
  <si>
    <t>Behavioural Biology/PR/01-wo w13 AB-Nieuw</t>
  </si>
  <si>
    <t>Behavioural Biology/PR/01-do w13 AB-Nieuw</t>
  </si>
  <si>
    <t>Behavioural Biology/PR/01-vr w13 AB-Nieuw</t>
  </si>
  <si>
    <t>AB_1161</t>
  </si>
  <si>
    <t>Humane levenscyclus 1/VOORBREIDING w14 AB-Nieuw</t>
  </si>
  <si>
    <t>Overig</t>
  </si>
  <si>
    <t>AB_1052</t>
  </si>
  <si>
    <t xml:space="preserve"> From Protein to Cell/PR/01a AB-Nieuw</t>
  </si>
  <si>
    <t>Humane Levenscyclus 1/PR/05_06-di w14 AB-Nieuw</t>
  </si>
  <si>
    <t>Humane Levenscyclus 1/PR/01_02-di w14 AB-Nieuw</t>
  </si>
  <si>
    <t>Humane Levenscyclus 1/PR/13_14-wo w14 AB-Nieuw</t>
  </si>
  <si>
    <t>Humane Levenscyclus 1/PR/09_10-wo w14 AB-Nieuw</t>
  </si>
  <si>
    <t>Humane Levenscyclus 1/PR/07_08-di w14 AB-Nieuw</t>
  </si>
  <si>
    <t>Humane Levenscyclus 1/PR/03_04-di w14 AB-Nieuw</t>
  </si>
  <si>
    <t>Humane Levenscyclus 1/PR/23_24-wo w14 AB-Nieuw</t>
  </si>
  <si>
    <t>AB-0102 (50), AB-0101 (50)</t>
  </si>
  <si>
    <t>Humane Levenscyclus 1/PR/19_20-wo w14 AB-Nieuw</t>
  </si>
  <si>
    <t>AB_1277</t>
  </si>
  <si>
    <t>Toxicology/PR/01 AB-Nieuw</t>
  </si>
  <si>
    <t>Humane Levenscyclus 1/PR/15_16-wo w14 AB-Nieuw</t>
  </si>
  <si>
    <t>Humane Levenscyclus 1/PR/11_12-wo w14 AB-Nieuw</t>
  </si>
  <si>
    <t>Humane Levenscyclus 1/PR/21_22-wo w14 AB-Nieuw</t>
  </si>
  <si>
    <t>Humane Levenscyclus 1/PR/17_18-wo w14 AB-Nieuw</t>
  </si>
  <si>
    <t>Toxicology/PR/01a AB-Nieuw</t>
  </si>
  <si>
    <t>Humane Levenscyclus 1/PR/29_30-do w14 AB-Nieuw</t>
  </si>
  <si>
    <t>Humane Levenscyclus 1/PR/25_26-do w14 AB-Nieuw</t>
  </si>
  <si>
    <t>AM_1003</t>
  </si>
  <si>
    <t>Rhythms of the Brain/WC/01 AB-Nieuw</t>
  </si>
  <si>
    <t>Humane Levenscyclus 1/PR/27_28-do w14 AB-Nieuw</t>
  </si>
  <si>
    <t>Humane Levenscyclus 1/PR/31_32-do w14 AB-Nieuw 1 ZAAL TEKORT</t>
  </si>
  <si>
    <t>Humane Levenscyclus 1/PR/35_36-do w14 AB-Nieuw</t>
  </si>
  <si>
    <t>Humane Levenscyclus 1/PR/33_34-do w14 AB-Nieuw</t>
  </si>
  <si>
    <t>Humane Levenscyclus 1/PR/39_40-do w14 AB-Nieuw</t>
  </si>
  <si>
    <t>Humane Levenscyclus 1/PR/37_38-do w14 AB-Nieuw</t>
  </si>
  <si>
    <t>Toxicology/PR/01a AB-Nieuw GEEN ZAAL</t>
  </si>
  <si>
    <t>AB_1200</t>
  </si>
  <si>
    <t>Neurosciences/PR2/05 AB-Nieuw</t>
  </si>
  <si>
    <t>02:00</t>
  </si>
  <si>
    <t>Neurosciences/PR2/06 AB-Nieuw</t>
  </si>
  <si>
    <t>Neurosciences/PR2/11 AB-Nieuw</t>
  </si>
  <si>
    <t>Neurosciences/PR2/14 AB-Nieuw</t>
  </si>
  <si>
    <t>XBU_0035</t>
  </si>
  <si>
    <t>Bioorganic Chemistry/PR01 AB-Nieuw</t>
  </si>
  <si>
    <t>AB-BG01 (50)</t>
  </si>
  <si>
    <t>Neurosciences/PR2/01 AB-Nieuw</t>
  </si>
  <si>
    <t>Neurosciences/PR2/02 AB-Nieuw</t>
  </si>
  <si>
    <t>Neurosciences/PR2/04 AB-Nieuw</t>
  </si>
  <si>
    <t>Neurosciences/PR2/07 AB-Nieuw</t>
  </si>
  <si>
    <t>Neurosciences/PR2/08 AB-Nieuw</t>
  </si>
  <si>
    <t>Bioorganic Chemistry/PR01A AB-Nieuw</t>
  </si>
  <si>
    <t>Neurosciences/PR2/09 AB-Nieuw</t>
  </si>
  <si>
    <t>Neurosciences/PR2/10 AB-Nieuw</t>
  </si>
  <si>
    <t>Neurosciences/PR2/12 AB-Nieuw</t>
  </si>
  <si>
    <t>Neurosciences/PR2/13 AB-Nieuw</t>
  </si>
  <si>
    <t>Neurosciences/PR2/03 AB-Nieuw</t>
  </si>
  <si>
    <t>Neurosciences/PR2/15 AB-Nieuw</t>
  </si>
  <si>
    <t>Neurosciences/PR2/16 AB-Nieuw</t>
  </si>
  <si>
    <t>Neurosciences/PR2/21 AB-Nieuw</t>
  </si>
  <si>
    <t>Neurosciences/PR2/17 AB-Nieuw</t>
  </si>
  <si>
    <t>Neurosciences/PR2/18 AB-Nieuw</t>
  </si>
  <si>
    <t>Neurosciences/PR2/19 AB-Nieuw</t>
  </si>
  <si>
    <t>Neurosciences/PR2/20 AB-Nieuw</t>
  </si>
  <si>
    <t>Kaart- en profielconstructies/TE/01 AB-Nieuw</t>
  </si>
  <si>
    <t>Periode 3</t>
  </si>
  <si>
    <t>AB_450336</t>
  </si>
  <si>
    <t>Geochemie/HC/01 AB-Nieuw</t>
  </si>
  <si>
    <t>AB-0104 (50)</t>
  </si>
  <si>
    <t>AB-0104 is de vervanging van WN-F201, 301, C203 en C255</t>
  </si>
  <si>
    <t>X_435192</t>
  </si>
  <si>
    <t>Synthese practicum/PR/01 AB-Nieuw</t>
  </si>
  <si>
    <t>AB-0301 (50), AB-BG01 (50)</t>
  </si>
  <si>
    <t>Geochemie/WC/01 AB-Nieuw</t>
  </si>
  <si>
    <t>AB_1276</t>
  </si>
  <si>
    <t xml:space="preserve"> Microbiology/PR/01_06 AB-Nieuw 1 ZAAL TEKORT</t>
  </si>
  <si>
    <t>AB-0302 (50)/1 ZAAL TEKORT</t>
  </si>
  <si>
    <t xml:space="preserve"> Microbiology/PR/01_06a AB-Nieuw 1 ZAAL TEKORT</t>
  </si>
  <si>
    <t>Geochemie/HC/01a AB-Nieuw</t>
  </si>
  <si>
    <t>Synthese practicum/PR/01A AB-Nieuw</t>
  </si>
  <si>
    <t>Geochemie/WC/01a AB-Nieuw</t>
  </si>
  <si>
    <t xml:space="preserve"> Microbiology/PR/07_12 AB-Nieuw 1 ZAAL TEKORT</t>
  </si>
  <si>
    <t>Geochemie/HC/01b AB-Nieuw</t>
  </si>
  <si>
    <t>Synthese practicum/PR/01B AB-Nieuw</t>
  </si>
  <si>
    <t>Geochemie/WC/01b AB-Nieuw</t>
  </si>
  <si>
    <t>AB_1212</t>
  </si>
  <si>
    <t>Case Studies in Tectonics/PR/01 AB-Nieuw</t>
  </si>
  <si>
    <t>AB_1243</t>
  </si>
  <si>
    <t>Plant- &amp; Dierfysiologie/PR/01-wo w19 AB-Nieuw</t>
  </si>
  <si>
    <t xml:space="preserve"> Microbiology/PR/01_06a AB-Nieuw GEEN ZALEN</t>
  </si>
  <si>
    <t>18:45</t>
  </si>
  <si>
    <t>Eigenschappen van gesteenten/TE/02 AB-Nieuw</t>
  </si>
  <si>
    <t>Hertentamen schriftelijk</t>
  </si>
  <si>
    <t>Microbiology/PR/07_12a AB-Nieuw 1 ZAAL TEKORT</t>
  </si>
  <si>
    <t>Geochemie/HC/01c AB-Nieuw</t>
  </si>
  <si>
    <t>Synthese practicum/PR/01C AB-Nieuw</t>
  </si>
  <si>
    <t>Geochemie/WC/01c AB-Nieuw</t>
  </si>
  <si>
    <t>Case Studies in Tectonics/PR/01a AB-Nieuw</t>
  </si>
  <si>
    <t>Plant- &amp; Dierfysiologie/PR/01-do w19 AB-Nieuw</t>
  </si>
  <si>
    <t>Geochemie/HC/01d AB-Nieuw</t>
  </si>
  <si>
    <t>Synthese practicum/PR/01D AB-Nieuw</t>
  </si>
  <si>
    <t>Geochemie/WC/01d AB-Nieuw</t>
  </si>
  <si>
    <t>AB_1051</t>
  </si>
  <si>
    <t xml:space="preserve"> Neuronal Networks and Behavior/PR/01 AB-Nieuw GEEN ZAAL</t>
  </si>
  <si>
    <t>03:30</t>
  </si>
  <si>
    <t>Case Studies in Tectonics/PR/01b AB-Nieuw</t>
  </si>
  <si>
    <t xml:space="preserve"> Neuronal Networks and Behavior/PR/02 AB-Nieuw GEEN ZAAL</t>
  </si>
  <si>
    <t>Plant- &amp; Dierfysiologie/PR/01-ma w20 AB-Nieuw</t>
  </si>
  <si>
    <t>Microbiology/PR/07_12a AB-Nieuw GEEN ZALEN</t>
  </si>
  <si>
    <t>Microbiology/PR/13_18 AB-Nieuw 1 ZAAL TEKORT</t>
  </si>
  <si>
    <t xml:space="preserve"> Neuronal Networks and Behavior/PR/03 AB-Nieuw GEEN ZAAL</t>
  </si>
  <si>
    <t>Plant- &amp; Dierfysiologie/PR/01-di w20 AB-Nieuw</t>
  </si>
  <si>
    <t xml:space="preserve"> Neuronal Networks and Behavior/PR/04 AB-Nieuw GEEN ZAAL</t>
  </si>
  <si>
    <t>Plant- &amp; Dierfysiologie/PR/01-wo-w20 AB-Nieuw</t>
  </si>
  <si>
    <t xml:space="preserve"> Microbiology/PR/13_18a AB-Nieuw GEEN ZALEN</t>
  </si>
  <si>
    <t xml:space="preserve"> Neuronal Networks and Behavior/PR/05 AB-Nieuw GEEN ZAAL</t>
  </si>
  <si>
    <t>Plant- &amp; Dierfysiologie/PR/01-do w20 AB-Nieuw</t>
  </si>
  <si>
    <t xml:space="preserve"> Microbiology/PR/19_20 AB-Nieuw GEEN ZALEN</t>
  </si>
  <si>
    <t xml:space="preserve"> Neuronal Networks and Behavior/PR/06 AB-Nieuw GEEN ZAAL</t>
  </si>
  <si>
    <t>Plant- &amp; Dierfysiologie/PR/01-vr w20 AB-Nieuw</t>
  </si>
  <si>
    <t>Plant- &amp; Dierfysiologie/PR/01-ma w21 AB-Nieuw</t>
  </si>
  <si>
    <t xml:space="preserve"> Microbiology/PR/13_18a AB-Nieuw 1 ZAAL TEKORT</t>
  </si>
  <si>
    <t>Plant- &amp; Dierfysiologie/PR/01-di w21 AB-Nieuw</t>
  </si>
  <si>
    <t xml:space="preserve"> Microbiology/PR/19_20a AB-Nieuw GEEN ZALEN</t>
  </si>
  <si>
    <t xml:space="preserve"> Microbiology/PR/19_20a AB-Nieuw 1 ZAAL TEKORT</t>
  </si>
  <si>
    <t>AB_1062</t>
  </si>
  <si>
    <t>Global change/PR/01b AB-Nieuw</t>
  </si>
  <si>
    <t>Global change/PR/01a AB-Nieuw</t>
  </si>
  <si>
    <t>AB_1060</t>
  </si>
  <si>
    <t>Mind and Machine/HC/01n AB-Nieuw</t>
  </si>
  <si>
    <t>Globale bevindingen op basis van totaal aan PR activiteiten qua bezetting per periode per week</t>
  </si>
  <si>
    <t>Gemiddelde bezetting per week in het onderwijsrooster</t>
  </si>
  <si>
    <t>Legenda</t>
  </si>
  <si>
    <t>Zaal</t>
  </si>
  <si>
    <t>AB-BG01 (Synthesepracticum)</t>
  </si>
  <si>
    <t>2 dagen</t>
  </si>
  <si>
    <t>5 dagen</t>
  </si>
  <si>
    <t>0-1 dag (enkele activiteiten)</t>
  </si>
  <si>
    <t>AB-0101 (PR-droog AW)</t>
  </si>
  <si>
    <t>Enkele activiteiten (week 14 vol)</t>
  </si>
  <si>
    <t>Enkele activiteiten</t>
  </si>
  <si>
    <t>2-3 dagen</t>
  </si>
  <si>
    <t>AB-0102 (PR-droog AW)</t>
  </si>
  <si>
    <t>Alleen week 14 enkele activiteiten</t>
  </si>
  <si>
    <t>Geen</t>
  </si>
  <si>
    <t>4-5 dagen</t>
  </si>
  <si>
    <t>AB-0103 (PR-droog AW)</t>
  </si>
  <si>
    <t>Enkele activiteiten (week 3 vol)</t>
  </si>
  <si>
    <t>2 dagen (week 14 vrij vol)</t>
  </si>
  <si>
    <t>AB-0104 (PR-droog AW)</t>
  </si>
  <si>
    <t>AB-301 (Natte practicum)</t>
  </si>
  <si>
    <t>4 dagen (mn week 3, 4, 5, 6 vol)</t>
  </si>
  <si>
    <t>4 dagen (mn week 11, 12 en 14 vol)</t>
  </si>
  <si>
    <t>AB-302 (Natte practicum)</t>
  </si>
  <si>
    <t>4 dagen (mn week 11, 12, 13, 14, 15 vol)</t>
  </si>
  <si>
    <t>4 dagen</t>
  </si>
  <si>
    <t>AB-401 (PR-droog Natuurkunde)</t>
  </si>
  <si>
    <t>AB-402 (PR-droog Natuurkunde)</t>
  </si>
  <si>
    <t>AB-403 (PR-droog Natuurkunde)</t>
  </si>
  <si>
    <t>AB-404 (PR-droog Natuurkunde)</t>
  </si>
  <si>
    <t xml:space="preserve">Bevindingen: </t>
  </si>
  <si>
    <t>Op basis van roostering is er een extreem overaanbod aan droge natuurkunde zalen, echter wij weten niet welke activiteiten in deze zalen plaatsvinden buiten de geroosterde onderwijsactiviteiten om.</t>
  </si>
  <si>
    <t>Op basis van roostering is er een te kort aan natte practicumzalen, echter wellicht kan een deel van dit onderwijs worden opgevangen in het O2 gebouw, echter daarvan weten we niet hoeveel vrije ruimte er is om het onderwijs daar onder te brengen. Mochten er ook andere activiteiten buiten de roostering om in deze natte practicumruimtes moeten plaatsvinden dan is daar geen ruimte meer voor.</t>
  </si>
  <si>
    <t xml:space="preserve">Op basis van de roostering zien we dat de synthesepracticumruimte voor net te weinig studenten ruimte biedt, waardoor er een te kort aan deze zaal is en er dus of extra activiteiten moeten worden geroosterd, of een andere zaal. </t>
  </si>
  <si>
    <t>We zien dat week 14 een drukke week is, wellicht is een betere spreiding van de activiteiten over de weken mogelijk.</t>
  </si>
  <si>
    <t>Probleem</t>
  </si>
  <si>
    <t>1 ZAAL TEKORT</t>
  </si>
  <si>
    <t>Eigenschappen van gesteenten/Pr/01b AB-Nieuw 1 ZAAL TEKORT</t>
  </si>
  <si>
    <t>Behoefte</t>
  </si>
  <si>
    <t>Oplossingsrichting</t>
  </si>
  <si>
    <t>BG-01 (0301 of 0302 mogelijk?)</t>
  </si>
  <si>
    <t>Uitvragen noodzaak synthesezaal? Indien ja --&gt; Science Park?</t>
  </si>
  <si>
    <t>AB-0101, 0102, 0103, of 0104</t>
  </si>
  <si>
    <t>Clash onduidelijk: 0101 lijkt beschikbaar.</t>
  </si>
  <si>
    <t>Naar vrijdag die week of evt donderdag indien AB_1098 op woensdag blijft</t>
  </si>
  <si>
    <t>Ofwel naar donderdag die week  (0101) ofwel blijven en AB_450010 naar 09:00 indien mogelijk met HC</t>
  </si>
  <si>
    <t>AB-0301 of AB-0302</t>
  </si>
  <si>
    <t>Wellicht niet nodig door NF (groepsgrootte 50-60), evt zaal delen met Metabolisme AB_1263 (20 +25 in zaal met capaciteit 50)</t>
  </si>
  <si>
    <t xml:space="preserve">Wellicht niet nodig door NF (groepsgrootte 50-60), evt zaal delen met Metabolisme AB_1263 (20 +25 in zaal met capaciteit 50), evt. schuif naar ten laatste 10 uur mogelijk? </t>
  </si>
  <si>
    <t xml:space="preserve">Betere spreiding op dag met cursus AB_450010 (bijv 9-13 en 13:30-17:30) </t>
  </si>
  <si>
    <t>Buiten scope AB</t>
  </si>
  <si>
    <t>Onderzoeken betere spreiding practicumsubgroepen door deze week.</t>
  </si>
  <si>
    <t>Twee groepen van 25  in 1 zaal (0301  of 0302, allebei capaciteit 50), eventueel uitwijken naar synthesezaal (AB-BG01)</t>
  </si>
  <si>
    <t>Zaal droge practicumfaciliteit (vrijwel elke zaal)</t>
  </si>
  <si>
    <t>Zaaltekort lijkt niet nodig: voor groepsgrootte 30 nu 2 zalen van 50 geroosterd. Kan dit niet in 1 zaal?</t>
  </si>
  <si>
    <t>Iedere dag clash met basispracticum (Bg01 en 0301) en  AB_1052 (protein to cell). Uitzoeken mogelijkheid in andere week/spreiding andere twee vakken?</t>
  </si>
  <si>
    <t>AB-0301 en AB-0302</t>
  </si>
  <si>
    <t>Groepsgrootte naar 50 door NF, anders in overleg met Yves en Oscar kijken of er gecombineerd kan worden met activiteit in AB0301, want daar zit een groep die vermoedelijk niet de hele zaal nodig zal hebben</t>
  </si>
  <si>
    <t>Verdelen over de dag met AB_1243. Daarnaast groepsgrootte naar 50 door NF,  in overleg met Yves en Oscar kijken of er gecombineerd kan worden met activiteit in AB0301, want daar zit een groep die vermoedelijk niet de hele zaal nodig zal hebben</t>
  </si>
  <si>
    <t>nog geen oplossing voorzien</t>
  </si>
  <si>
    <t>AB-0301 en AB0302</t>
  </si>
  <si>
    <t>Overleg met Yves of microscopieruimte AB-0101 t/m AB0104 geschikt zou zijn, want in principe weinig eisen qua ruimte, alleen elektra.</t>
  </si>
  <si>
    <t>Tijd</t>
  </si>
  <si>
    <t>Volledige cursus niet geroosterd?</t>
  </si>
  <si>
    <t>Totaal # activiteiten in AB</t>
  </si>
  <si>
    <t># niet te roosteren activiteiten in AB</t>
  </si>
  <si>
    <t>Reden(en) niet roosteren</t>
  </si>
  <si>
    <t>Roostertijd (1) (h)</t>
  </si>
  <si>
    <t>totale freq roostertijd 1</t>
  </si>
  <si>
    <t>Roostertijd 2 (h)</t>
  </si>
  <si>
    <t>totale freq roostertijd 2</t>
  </si>
  <si>
    <t>Roostertijd 3 (h)</t>
  </si>
  <si>
    <t>totale freq roostertijd 3</t>
  </si>
  <si>
    <t>Tijdsomvang activiteiten AB/vak (h)</t>
  </si>
  <si>
    <t>Tijdsomvang niet geroosterde activiteiten/vak (h)</t>
  </si>
  <si>
    <t># studenten</t>
  </si>
  <si>
    <t>JA</t>
  </si>
  <si>
    <t>Geen zaal</t>
  </si>
  <si>
    <t>Nee</t>
  </si>
  <si>
    <t>1 Zaal tekort</t>
  </si>
  <si>
    <t>1 Zaal tekort (11x), Geen zalen (9x)</t>
  </si>
  <si>
    <t>90, 100, 25</t>
  </si>
  <si>
    <r>
      <t xml:space="preserve">Onbekend welke zaal dit moet worden in de nieuwe situatie, </t>
    </r>
    <r>
      <rPr>
        <b/>
        <u/>
        <sz val="11"/>
        <color rgb="FF000000"/>
        <rFont val="Calibri"/>
        <family val="2"/>
      </rPr>
      <t>niet in AB</t>
    </r>
  </si>
  <si>
    <t>Totaal</t>
  </si>
  <si>
    <t>Totaal AB</t>
  </si>
  <si>
    <t>Room size</t>
  </si>
  <si>
    <t>M2 opp student</t>
  </si>
  <si>
    <t>Benutting</t>
  </si>
  <si>
    <t>Duration decimal</t>
  </si>
  <si>
    <t>(Correctie personen bij meerdere zalen)</t>
  </si>
  <si>
    <t>Correctie capaciteit zaal bij boeking meerdere zalen</t>
  </si>
  <si>
    <t>Correctie benutting bij boeking meerdere zalen</t>
  </si>
  <si>
    <t>Correctie(^2) op tijd stap 1: correctie personen (Q) * tijdsduur</t>
  </si>
  <si>
    <t>Correctie op tijd stap 1: correctie personen (G) * tijdsduur</t>
  </si>
  <si>
    <t>Totalen over ruimtes (som tabbladen per ruimte) voor alles behalve totale uren)</t>
  </si>
  <si>
    <t>(Uren)</t>
  </si>
  <si>
    <t>Tijdsgewogen gemiddelde personen (GEEN correctie boeking meerdere zalen)</t>
  </si>
  <si>
    <t>Tijdsgewogen gemiddelde personen (WEL correctie boeking meerdere zalen)</t>
  </si>
  <si>
    <t>m2 zonder correctiefactoren</t>
  </si>
  <si>
    <t>Correctiefactor boeken meerdere ruimtes</t>
  </si>
  <si>
    <t>correctie tijdsgewogen gemiddelde</t>
  </si>
  <si>
    <t>correctie tijdsgewogen gemiddelde en ruimtes</t>
  </si>
  <si>
    <t>Totaal periode 1 (2-233)</t>
  </si>
  <si>
    <t>Totaal periode 2 (234-393)</t>
  </si>
  <si>
    <t>Totaal periode 3 (394-491)</t>
  </si>
  <si>
    <t>Practicumruimtes met roostering</t>
  </si>
  <si>
    <t>Alle practicum ruimtes (4 natuurkundezalen)</t>
  </si>
  <si>
    <t>Per categorie (samengetrokken)</t>
  </si>
  <si>
    <t>Per losse categorie</t>
  </si>
  <si>
    <r>
      <t xml:space="preserve">Bezetting </t>
    </r>
    <r>
      <rPr>
        <b/>
        <u/>
        <sz val="11"/>
        <color rgb="FFFF0000"/>
        <rFont val="Calibri"/>
        <family val="2"/>
      </rPr>
      <t>PER PERIODE</t>
    </r>
  </si>
  <si>
    <t>4 practicumzalen op 01</t>
  </si>
  <si>
    <t>3 practicumzalen op 01</t>
  </si>
  <si>
    <t>Nat + Synthese</t>
  </si>
  <si>
    <t>Droog + natuurkunde 4+4</t>
  </si>
  <si>
    <t>Droog+ natuurkunde 3+4</t>
  </si>
  <si>
    <t>Droog + natuurkunde 4 + 1</t>
  </si>
  <si>
    <t>Droog + natuurkunde 3 + 1</t>
  </si>
  <si>
    <t>Nat</t>
  </si>
  <si>
    <t>Synhese</t>
  </si>
  <si>
    <t>Droog (4 zalen op verdieping 1)</t>
  </si>
  <si>
    <t>Droog (3 zalen op verdieping 1)</t>
  </si>
  <si>
    <t>Natuurkunde (4 zalen; totale aanbod natuurkunde)</t>
  </si>
  <si>
    <t>Natuurkunde (1 zaal; geroosterd aanbod natuurkunde)</t>
  </si>
  <si>
    <t>Per categorie (samengetrokken, inclusief niet geroosterde activiteiten)</t>
  </si>
  <si>
    <r>
      <t xml:space="preserve">Bezetting (in tijd tov totale roosterbare tijd) </t>
    </r>
    <r>
      <rPr>
        <b/>
        <u/>
        <sz val="11"/>
        <color rgb="FFFF0000"/>
        <rFont val="Calibri"/>
        <family val="2"/>
      </rPr>
      <t>PER WEEK</t>
    </r>
  </si>
  <si>
    <t>Droog (4 zalen op  verdieping 1)</t>
  </si>
  <si>
    <t>Weeknummer binnen periode</t>
  </si>
  <si>
    <t>dagen</t>
  </si>
  <si>
    <t>Opmerkingen</t>
  </si>
  <si>
    <t>Geroosterde uren met correctie 2 groepen in 1 zaal</t>
  </si>
  <si>
    <t>Weeknummer totaal</t>
  </si>
  <si>
    <t>5-9 sep</t>
  </si>
  <si>
    <t>12-16 sep</t>
  </si>
  <si>
    <t>19-23 sep</t>
  </si>
  <si>
    <t>26-30 sep</t>
  </si>
  <si>
    <t>3-7 okt</t>
  </si>
  <si>
    <t>10-14 okt</t>
  </si>
  <si>
    <t>17-21 okt</t>
  </si>
  <si>
    <t>24-28 okt</t>
  </si>
  <si>
    <t>Tentamenweek</t>
  </si>
  <si>
    <t>31 okt-4 nov</t>
  </si>
  <si>
    <t>7-11 nov</t>
  </si>
  <si>
    <t>14-18 nov</t>
  </si>
  <si>
    <t>21-25 nov</t>
  </si>
  <si>
    <t>28 nov-2 dec</t>
  </si>
  <si>
    <t>5-9 dec</t>
  </si>
  <si>
    <t>12-16 dec</t>
  </si>
  <si>
    <t>19-23 dec</t>
  </si>
  <si>
    <t>9-13 jan</t>
  </si>
  <si>
    <t>16-20 jan</t>
  </si>
  <si>
    <t>23-27 jan</t>
  </si>
  <si>
    <t>30 jan-3 feb</t>
  </si>
  <si>
    <t>Time decimal corrected if 2 extra labs were needed</t>
  </si>
  <si>
    <t>Uren</t>
  </si>
  <si>
    <t>Totaal periode 1 2-31</t>
  </si>
  <si>
    <t>Totaal periode 2 32-38</t>
  </si>
  <si>
    <t>Totaal periode 3 39-64</t>
  </si>
  <si>
    <t>Bezetting (in tijd tov totale roosterbare tijd)</t>
  </si>
  <si>
    <t>per periode</t>
  </si>
  <si>
    <t>per week (percentage hier niet van belang)</t>
  </si>
  <si>
    <t>Nog te roosteren uren</t>
  </si>
  <si>
    <t>Nog te roosteren uren droog</t>
  </si>
  <si>
    <t>Nog te roosteren uren nat</t>
  </si>
  <si>
    <t>Correctie personen bij meerdere zalen</t>
  </si>
  <si>
    <t>Totaal periode 1</t>
  </si>
  <si>
    <t>Totaal periode 2</t>
  </si>
  <si>
    <t>Totaal periode 3</t>
  </si>
  <si>
    <t>per week</t>
  </si>
  <si>
    <t>Geroosterde uren</t>
  </si>
  <si>
    <t>duration decimal</t>
  </si>
  <si>
    <t>Totaal periode 1 2-25</t>
  </si>
  <si>
    <t>Totaal periode 2 26-35</t>
  </si>
  <si>
    <t>Totaal periode 1 2-17</t>
  </si>
  <si>
    <t>Totaal periode 2 18-41</t>
  </si>
  <si>
    <t>Totaal periode 3 42-51</t>
  </si>
  <si>
    <t>OOK 'GEEN ZAAL" MEEGENOMEN</t>
  </si>
  <si>
    <t>PUUR IN DEZE ZAAL GEROOSTERDE ACTIVITEITEN</t>
  </si>
  <si>
    <t>Totaal periode 1 2-15</t>
  </si>
  <si>
    <t>Totaal periode 2 16-46</t>
  </si>
  <si>
    <t>Totaal periode 3 47-49</t>
  </si>
  <si>
    <t>Totaal periode 1 2-12</t>
  </si>
  <si>
    <t>Totaal periode 2 13-43</t>
  </si>
  <si>
    <t>Totaal periode 3 44-76</t>
  </si>
  <si>
    <t>Totaal periode 1 2-89</t>
  </si>
  <si>
    <t>Totaal periode 2 90-153</t>
  </si>
  <si>
    <t>Totaal periode 3 154-188</t>
  </si>
  <si>
    <t>Roostering waar nog geen zaal voor was wel meegerekend</t>
  </si>
  <si>
    <t>Totaal periode 1 2-54</t>
  </si>
  <si>
    <t>Totaal periode 2 55-92</t>
  </si>
  <si>
    <t>Totaal periode 3 93-112</t>
  </si>
  <si>
    <t>Bezetting per periode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</si>
</sst>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F400]h:mm:ss\ AM/PM"/>
  </numFmts>
  <fonts count="16" x14ac:knownFonts="1">
    <font>
      <sz val="11"/>
      <color rgb="FF000000"/>
      <name val="Calibri"/>
    </font>
    <font>
      <b/>
      <sz val="11"/>
      <color rgb="FF000000"/>
      <name val="Calibri"/>
      <family val="2"/>
    </font>
    <font>
      <sz val="11"/>
      <color rgb="FF000000"/>
      <name val="Calibri"/>
      <family val="2"/>
    </font>
    <font>
      <sz val="8"/>
      <name val="Calibri"/>
      <family val="2"/>
    </font>
    <font>
      <b/>
      <sz val="14"/>
      <color rgb="FFFF0000"/>
      <name val="Calibri"/>
      <family val="2"/>
    </font>
    <font>
      <b/>
      <sz val="11"/>
      <color rgb="FFFF0000"/>
      <name val="Calibri"/>
      <family val="2"/>
    </font>
    <font>
      <sz val="12"/>
      <color rgb="FF9C0006"/>
      <name val="Calibri"/>
      <family val="2"/>
      <scheme val="minor"/>
    </font>
    <font>
      <sz val="12"/>
      <color rgb="FF9C5700"/>
      <name val="Calibri"/>
      <family val="2"/>
      <scheme val="minor"/>
    </font>
    <font>
      <b/>
      <u/>
      <sz val="11"/>
      <color rgb="FF000000"/>
      <name val="Calibri"/>
      <family val="2"/>
    </font>
    <font>
      <sz val="11"/>
      <color rgb="FF000000"/>
      <name val="Calibri"/>
      <family val="2"/>
    </font>
    <font>
      <b/>
      <i/>
      <sz val="11"/>
      <color rgb="FF000000"/>
      <name val="Calibri"/>
      <family val="2"/>
    </font>
    <font>
      <b/>
      <i/>
      <u/>
      <sz val="11"/>
      <color rgb="FF000000"/>
      <name val="Calibri"/>
      <family val="2"/>
    </font>
    <font>
      <i/>
      <sz val="11"/>
      <color rgb="FF000000"/>
      <name val="Calibri"/>
      <family val="2"/>
    </font>
    <font>
      <b/>
      <u/>
      <sz val="11"/>
      <color rgb="FF0070C0"/>
      <name val="Calibri"/>
      <family val="2"/>
    </font>
    <font>
      <b/>
      <i/>
      <u/>
      <sz val="11"/>
      <color rgb="FF0070C0"/>
      <name val="Calibri"/>
      <family val="2"/>
    </font>
    <font>
      <b/>
      <u/>
      <sz val="11"/>
      <color rgb="FFFF0000"/>
      <name val="Calibri"/>
      <family val="2"/>
    </font>
  </fonts>
  <fills count="21">
    <fill>
      <patternFill patternType="none"/>
    </fill>
    <fill>
      <patternFill patternType="gray125"/>
    </fill>
    <fill>
      <patternFill patternType="solid">
        <fgColor theme="0" tint="-0.249977111117893"/>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FFC7CE"/>
      </patternFill>
    </fill>
    <fill>
      <patternFill patternType="solid">
        <fgColor rgb="FFFFEB9C"/>
      </patternFill>
    </fill>
    <fill>
      <patternFill patternType="solid">
        <fgColor rgb="FF92D050"/>
        <bgColor indexed="64"/>
      </patternFill>
    </fill>
    <fill>
      <patternFill patternType="solid">
        <fgColor theme="7" tint="0.59999389629810485"/>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double">
        <color auto="1"/>
      </left>
      <right/>
      <top/>
      <bottom/>
      <diagonal/>
    </border>
    <border>
      <left/>
      <right style="double">
        <color auto="1"/>
      </right>
      <top/>
      <bottom/>
      <diagonal/>
    </border>
    <border>
      <left/>
      <right/>
      <top style="medium">
        <color indexed="64"/>
      </top>
      <bottom/>
      <diagonal/>
    </border>
    <border>
      <left/>
      <right/>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style="medium">
        <color indexed="64"/>
      </bottom>
      <diagonal/>
    </border>
    <border>
      <left/>
      <right style="double">
        <color indexed="64"/>
      </right>
      <top/>
      <bottom style="medium">
        <color indexed="64"/>
      </bottom>
      <diagonal/>
    </border>
    <border>
      <left/>
      <right/>
      <top style="medium">
        <color auto="1"/>
      </top>
      <bottom style="medium">
        <color auto="1"/>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4">
    <xf numFmtId="0" fontId="0" fillId="0" borderId="0"/>
    <xf numFmtId="0" fontId="6" fillId="17" borderId="0" applyNumberFormat="0" applyBorder="0" applyAlignment="0" applyProtection="0"/>
    <xf numFmtId="0" fontId="7" fillId="18" borderId="0" applyNumberFormat="0" applyBorder="0" applyAlignment="0" applyProtection="0"/>
    <xf numFmtId="9" fontId="9" fillId="0" borderId="0" applyFont="0" applyFill="0" applyBorder="0" applyAlignment="0" applyProtection="0"/>
  </cellStyleXfs>
  <cellXfs count="278">
    <xf numFmtId="0" fontId="0" fillId="0" borderId="0" xfId="0"/>
    <xf numFmtId="164" fontId="0" fillId="0" borderId="0" xfId="0" applyNumberFormat="1"/>
    <xf numFmtId="164" fontId="1" fillId="0" borderId="1" xfId="0" applyNumberFormat="1" applyFont="1" applyBorder="1"/>
    <xf numFmtId="0" fontId="1" fillId="0" borderId="1" xfId="0" applyFont="1" applyBorder="1"/>
    <xf numFmtId="164" fontId="0" fillId="3" borderId="1" xfId="0" applyNumberFormat="1" applyFill="1" applyBorder="1"/>
    <xf numFmtId="164" fontId="2" fillId="3" borderId="1" xfId="0" applyNumberFormat="1" applyFont="1" applyFill="1" applyBorder="1"/>
    <xf numFmtId="0" fontId="0" fillId="3" borderId="1" xfId="0" applyFill="1" applyBorder="1"/>
    <xf numFmtId="0" fontId="0" fillId="0" borderId="1" xfId="0" applyBorder="1"/>
    <xf numFmtId="0" fontId="0" fillId="2" borderId="1" xfId="0" applyFill="1" applyBorder="1"/>
    <xf numFmtId="164" fontId="0" fillId="4" borderId="1" xfId="0" applyNumberFormat="1" applyFill="1" applyBorder="1"/>
    <xf numFmtId="164" fontId="2" fillId="4" borderId="1" xfId="0" applyNumberFormat="1" applyFont="1" applyFill="1" applyBorder="1"/>
    <xf numFmtId="0" fontId="0" fillId="4" borderId="1" xfId="0" applyFill="1" applyBorder="1"/>
    <xf numFmtId="0" fontId="0" fillId="6" borderId="1" xfId="0" applyFill="1" applyBorder="1"/>
    <xf numFmtId="164" fontId="0" fillId="5" borderId="1" xfId="0" applyNumberFormat="1" applyFill="1" applyBorder="1"/>
    <xf numFmtId="164" fontId="2" fillId="5" borderId="1" xfId="0" applyNumberFormat="1" applyFont="1" applyFill="1" applyBorder="1"/>
    <xf numFmtId="0" fontId="0" fillId="5" borderId="1" xfId="0" applyFill="1" applyBorder="1"/>
    <xf numFmtId="0" fontId="2" fillId="6" borderId="1" xfId="0" applyFont="1" applyFill="1" applyBorder="1"/>
    <xf numFmtId="0" fontId="2" fillId="2" borderId="1" xfId="0" applyFont="1" applyFill="1" applyBorder="1"/>
    <xf numFmtId="0" fontId="2" fillId="3" borderId="1" xfId="0" applyFont="1" applyFill="1" applyBorder="1"/>
    <xf numFmtId="0" fontId="0" fillId="7" borderId="1" xfId="0" applyFill="1" applyBorder="1"/>
    <xf numFmtId="0" fontId="2" fillId="7" borderId="1" xfId="0" applyFont="1" applyFill="1" applyBorder="1"/>
    <xf numFmtId="0" fontId="2" fillId="8" borderId="1" xfId="0" applyFont="1" applyFill="1" applyBorder="1"/>
    <xf numFmtId="0" fontId="2" fillId="9" borderId="1" xfId="0" applyFont="1" applyFill="1" applyBorder="1"/>
    <xf numFmtId="0" fontId="2" fillId="10" borderId="1" xfId="0" applyFont="1" applyFill="1" applyBorder="1"/>
    <xf numFmtId="0" fontId="0" fillId="11" borderId="1" xfId="0" applyFill="1" applyBorder="1"/>
    <xf numFmtId="0" fontId="2" fillId="8" borderId="1" xfId="0" applyFont="1" applyFill="1" applyBorder="1" applyAlignment="1">
      <alignment wrapText="1"/>
    </xf>
    <xf numFmtId="0" fontId="2" fillId="12" borderId="1" xfId="0" applyFont="1" applyFill="1" applyBorder="1"/>
    <xf numFmtId="0" fontId="2" fillId="12" borderId="1" xfId="0" applyFont="1" applyFill="1" applyBorder="1" applyAlignment="1">
      <alignment wrapText="1"/>
    </xf>
    <xf numFmtId="0" fontId="2" fillId="2" borderId="1" xfId="0" applyFont="1" applyFill="1" applyBorder="1" applyAlignment="1">
      <alignment wrapText="1"/>
    </xf>
    <xf numFmtId="0" fontId="0" fillId="11" borderId="1" xfId="0" applyFill="1" applyBorder="1" applyAlignment="1">
      <alignment wrapText="1"/>
    </xf>
    <xf numFmtId="0" fontId="2" fillId="10" borderId="1" xfId="0" applyFont="1" applyFill="1" applyBorder="1" applyAlignment="1">
      <alignment wrapText="1"/>
    </xf>
    <xf numFmtId="0" fontId="2" fillId="9" borderId="1" xfId="0" applyFont="1" applyFill="1" applyBorder="1" applyAlignment="1">
      <alignment wrapText="1"/>
    </xf>
    <xf numFmtId="0" fontId="0" fillId="0" borderId="1" xfId="0" applyBorder="1" applyAlignment="1">
      <alignment wrapText="1"/>
    </xf>
    <xf numFmtId="0" fontId="0" fillId="0" borderId="0" xfId="0" applyAlignment="1">
      <alignment wrapText="1"/>
    </xf>
    <xf numFmtId="0" fontId="0" fillId="4" borderId="1" xfId="0" applyFill="1" applyBorder="1" applyAlignment="1">
      <alignment wrapText="1"/>
    </xf>
    <xf numFmtId="0" fontId="0" fillId="5" borderId="1" xfId="0" applyFill="1" applyBorder="1" applyAlignment="1">
      <alignment wrapText="1"/>
    </xf>
    <xf numFmtId="0" fontId="0" fillId="3" borderId="1" xfId="0" applyFill="1" applyBorder="1" applyAlignment="1">
      <alignment wrapText="1"/>
    </xf>
    <xf numFmtId="0" fontId="2" fillId="7" borderId="1" xfId="0" applyFont="1" applyFill="1" applyBorder="1" applyAlignment="1">
      <alignment wrapText="1"/>
    </xf>
    <xf numFmtId="0" fontId="2" fillId="6" borderId="1" xfId="0" applyFont="1" applyFill="1" applyBorder="1" applyAlignment="1">
      <alignment wrapText="1"/>
    </xf>
    <xf numFmtId="0" fontId="0" fillId="14" borderId="1" xfId="0" applyFill="1" applyBorder="1"/>
    <xf numFmtId="0" fontId="0" fillId="15" borderId="1" xfId="0" applyFill="1" applyBorder="1"/>
    <xf numFmtId="0" fontId="0" fillId="16" borderId="1" xfId="0" applyFill="1" applyBorder="1"/>
    <xf numFmtId="0" fontId="4" fillId="0" borderId="0" xfId="0" applyFont="1" applyAlignment="1">
      <alignment wrapText="1"/>
    </xf>
    <xf numFmtId="0" fontId="5" fillId="0" borderId="0" xfId="0" applyFont="1" applyAlignment="1">
      <alignment wrapText="1"/>
    </xf>
    <xf numFmtId="0" fontId="2" fillId="13" borderId="1" xfId="0" applyFont="1" applyFill="1" applyBorder="1" applyAlignment="1">
      <alignment wrapText="1"/>
    </xf>
    <xf numFmtId="0" fontId="0" fillId="13" borderId="2" xfId="0" applyFill="1" applyBorder="1"/>
    <xf numFmtId="0" fontId="0" fillId="13" borderId="4" xfId="0" applyFill="1" applyBorder="1"/>
    <xf numFmtId="0" fontId="8" fillId="0" borderId="0" xfId="0" applyFont="1"/>
    <xf numFmtId="0" fontId="2" fillId="0" borderId="1" xfId="0" applyFont="1" applyBorder="1"/>
    <xf numFmtId="0" fontId="6" fillId="17" borderId="1" xfId="1" applyBorder="1"/>
    <xf numFmtId="0" fontId="7" fillId="18" borderId="1" xfId="2" applyBorder="1"/>
    <xf numFmtId="16" fontId="0" fillId="5" borderId="1" xfId="0" applyNumberFormat="1" applyFill="1" applyBorder="1"/>
    <xf numFmtId="16" fontId="2" fillId="5" borderId="1" xfId="0" applyNumberFormat="1" applyFont="1" applyFill="1" applyBorder="1"/>
    <xf numFmtId="16" fontId="0" fillId="4" borderId="1" xfId="0" applyNumberFormat="1" applyFill="1" applyBorder="1"/>
    <xf numFmtId="16" fontId="0" fillId="3" borderId="1" xfId="0" applyNumberFormat="1" applyFill="1" applyBorder="1"/>
    <xf numFmtId="0" fontId="2" fillId="4" borderId="1" xfId="0" applyFont="1" applyFill="1" applyBorder="1"/>
    <xf numFmtId="0" fontId="2" fillId="0" borderId="0" xfId="0" applyFont="1"/>
    <xf numFmtId="0" fontId="0" fillId="4" borderId="5" xfId="0" applyFill="1" applyBorder="1"/>
    <xf numFmtId="0" fontId="2" fillId="4" borderId="5" xfId="0" applyFont="1" applyFill="1" applyBorder="1"/>
    <xf numFmtId="0" fontId="0" fillId="3" borderId="5" xfId="0" applyFill="1" applyBorder="1"/>
    <xf numFmtId="0" fontId="2" fillId="3" borderId="5" xfId="0" applyFont="1" applyFill="1" applyBorder="1"/>
    <xf numFmtId="0" fontId="0" fillId="3" borderId="6" xfId="0" applyFill="1" applyBorder="1"/>
    <xf numFmtId="0" fontId="2" fillId="3" borderId="6" xfId="0" applyFont="1" applyFill="1" applyBorder="1"/>
    <xf numFmtId="0" fontId="1" fillId="0" borderId="1" xfId="0" applyFont="1" applyBorder="1" applyAlignment="1">
      <alignment wrapText="1"/>
    </xf>
    <xf numFmtId="0" fontId="0" fillId="7" borderId="1" xfId="0" applyFill="1" applyBorder="1" applyAlignment="1">
      <alignment wrapText="1"/>
    </xf>
    <xf numFmtId="0" fontId="0" fillId="7" borderId="0" xfId="0" applyFill="1" applyAlignment="1">
      <alignment wrapText="1"/>
    </xf>
    <xf numFmtId="165" fontId="0" fillId="3" borderId="1" xfId="0" applyNumberFormat="1" applyFill="1" applyBorder="1"/>
    <xf numFmtId="165" fontId="0" fillId="4" borderId="1" xfId="0" applyNumberFormat="1" applyFill="1" applyBorder="1"/>
    <xf numFmtId="165" fontId="0" fillId="5" borderId="1" xfId="0" applyNumberFormat="1" applyFill="1" applyBorder="1"/>
    <xf numFmtId="165" fontId="0" fillId="0" borderId="0" xfId="0" applyNumberFormat="1"/>
    <xf numFmtId="0" fontId="1" fillId="0" borderId="0" xfId="0" applyFont="1"/>
    <xf numFmtId="0" fontId="1" fillId="13" borderId="1" xfId="0" applyFont="1" applyFill="1" applyBorder="1"/>
    <xf numFmtId="0" fontId="1" fillId="13" borderId="3" xfId="0" applyFont="1" applyFill="1" applyBorder="1" applyAlignment="1">
      <alignment horizontal="center"/>
    </xf>
    <xf numFmtId="0" fontId="1" fillId="13" borderId="1" xfId="0" applyFont="1" applyFill="1" applyBorder="1" applyAlignment="1">
      <alignment wrapText="1"/>
    </xf>
    <xf numFmtId="0" fontId="1" fillId="0" borderId="5" xfId="0" applyFont="1" applyBorder="1"/>
    <xf numFmtId="0" fontId="0" fillId="2" borderId="1" xfId="0" applyFill="1" applyBorder="1" applyAlignment="1">
      <alignment wrapText="1"/>
    </xf>
    <xf numFmtId="0" fontId="2" fillId="10" borderId="0" xfId="0" applyFont="1" applyFill="1" applyAlignment="1">
      <alignment wrapText="1"/>
    </xf>
    <xf numFmtId="0" fontId="2" fillId="8" borderId="0" xfId="0" applyFont="1" applyFill="1" applyAlignment="1">
      <alignment wrapText="1"/>
    </xf>
    <xf numFmtId="0" fontId="0" fillId="8" borderId="1" xfId="0" applyFill="1" applyBorder="1"/>
    <xf numFmtId="0" fontId="1" fillId="0" borderId="5" xfId="0" applyFont="1" applyBorder="1" applyAlignment="1">
      <alignment wrapText="1"/>
    </xf>
    <xf numFmtId="0" fontId="2" fillId="5" borderId="0" xfId="0" applyFont="1" applyFill="1" applyAlignment="1">
      <alignment wrapText="1"/>
    </xf>
    <xf numFmtId="0" fontId="0" fillId="19" borderId="0" xfId="0" applyFill="1" applyAlignment="1">
      <alignment wrapText="1"/>
    </xf>
    <xf numFmtId="0" fontId="2" fillId="8" borderId="0" xfId="0" applyFont="1" applyFill="1"/>
    <xf numFmtId="0" fontId="0" fillId="15" borderId="0" xfId="0" applyFill="1" applyAlignment="1">
      <alignment wrapText="1"/>
    </xf>
    <xf numFmtId="165" fontId="0" fillId="3" borderId="0" xfId="0" applyNumberFormat="1" applyFill="1" applyAlignment="1">
      <alignment wrapText="1"/>
    </xf>
    <xf numFmtId="0" fontId="0" fillId="20" borderId="0" xfId="0" applyFill="1"/>
    <xf numFmtId="10" fontId="0" fillId="0" borderId="0" xfId="0" applyNumberFormat="1"/>
    <xf numFmtId="0" fontId="2" fillId="20" borderId="0" xfId="0" applyFont="1" applyFill="1"/>
    <xf numFmtId="0" fontId="10" fillId="0" borderId="10" xfId="0" applyFont="1" applyBorder="1" applyAlignment="1">
      <alignment wrapText="1"/>
    </xf>
    <xf numFmtId="0" fontId="10" fillId="0" borderId="14" xfId="0" applyFont="1" applyBorder="1" applyAlignment="1">
      <alignment wrapText="1"/>
    </xf>
    <xf numFmtId="0" fontId="10" fillId="0" borderId="10" xfId="0" applyFont="1" applyBorder="1"/>
    <xf numFmtId="0" fontId="10" fillId="0" borderId="13" xfId="0" applyFont="1" applyBorder="1"/>
    <xf numFmtId="0" fontId="1" fillId="0" borderId="15" xfId="0" applyFont="1" applyBorder="1"/>
    <xf numFmtId="0" fontId="8" fillId="0" borderId="11" xfId="0" applyFont="1" applyBorder="1"/>
    <xf numFmtId="0" fontId="0" fillId="0" borderId="12" xfId="0" applyBorder="1"/>
    <xf numFmtId="0" fontId="10" fillId="0" borderId="14" xfId="0" applyFont="1" applyBorder="1"/>
    <xf numFmtId="0" fontId="0" fillId="3" borderId="15" xfId="0" applyFill="1" applyBorder="1"/>
    <xf numFmtId="10" fontId="0" fillId="3" borderId="7" xfId="0" applyNumberFormat="1" applyFill="1" applyBorder="1"/>
    <xf numFmtId="10" fontId="0" fillId="3" borderId="8" xfId="0" applyNumberFormat="1" applyFill="1" applyBorder="1"/>
    <xf numFmtId="10" fontId="0" fillId="3" borderId="0" xfId="0" applyNumberFormat="1" applyFill="1"/>
    <xf numFmtId="10" fontId="0" fillId="3" borderId="0" xfId="0" applyNumberFormat="1" applyFill="1" applyAlignment="1">
      <alignment wrapText="1"/>
    </xf>
    <xf numFmtId="0" fontId="0" fillId="4" borderId="15" xfId="0" applyFill="1" applyBorder="1"/>
    <xf numFmtId="10" fontId="0" fillId="4" borderId="7" xfId="0" applyNumberFormat="1" applyFill="1" applyBorder="1"/>
    <xf numFmtId="10" fontId="0" fillId="4" borderId="8" xfId="0" applyNumberFormat="1" applyFill="1" applyBorder="1"/>
    <xf numFmtId="10" fontId="0" fillId="4" borderId="0" xfId="0" applyNumberFormat="1" applyFill="1"/>
    <xf numFmtId="10" fontId="0" fillId="4" borderId="0" xfId="0" applyNumberFormat="1" applyFill="1" applyAlignment="1">
      <alignment wrapText="1"/>
    </xf>
    <xf numFmtId="0" fontId="0" fillId="5" borderId="15" xfId="0" applyFill="1" applyBorder="1"/>
    <xf numFmtId="10" fontId="0" fillId="5" borderId="13" xfId="0" applyNumberFormat="1" applyFill="1" applyBorder="1"/>
    <xf numFmtId="10" fontId="0" fillId="5" borderId="14" xfId="0" applyNumberFormat="1" applyFill="1" applyBorder="1"/>
    <xf numFmtId="10" fontId="0" fillId="5" borderId="10" xfId="0" applyNumberFormat="1" applyFill="1" applyBorder="1"/>
    <xf numFmtId="10" fontId="0" fillId="5" borderId="10" xfId="0" applyNumberFormat="1" applyFill="1" applyBorder="1" applyAlignment="1">
      <alignment wrapText="1"/>
    </xf>
    <xf numFmtId="0" fontId="2" fillId="5" borderId="1" xfId="0" applyFont="1" applyFill="1" applyBorder="1"/>
    <xf numFmtId="0" fontId="0" fillId="3" borderId="17" xfId="0" applyFill="1" applyBorder="1"/>
    <xf numFmtId="0" fontId="2" fillId="3" borderId="22" xfId="0" applyFont="1" applyFill="1" applyBorder="1"/>
    <xf numFmtId="0" fontId="2" fillId="4" borderId="17" xfId="0" applyFont="1" applyFill="1" applyBorder="1"/>
    <xf numFmtId="0" fontId="2" fillId="4" borderId="22" xfId="0" applyFont="1" applyFill="1" applyBorder="1"/>
    <xf numFmtId="0" fontId="2" fillId="5" borderId="17" xfId="0" applyFont="1" applyFill="1" applyBorder="1"/>
    <xf numFmtId="0" fontId="2" fillId="5" borderId="22" xfId="0" applyFont="1" applyFill="1" applyBorder="1"/>
    <xf numFmtId="10" fontId="10" fillId="3" borderId="25" xfId="0" applyNumberFormat="1" applyFont="1" applyFill="1" applyBorder="1"/>
    <xf numFmtId="10" fontId="10" fillId="3" borderId="27" xfId="0" applyNumberFormat="1" applyFont="1" applyFill="1" applyBorder="1"/>
    <xf numFmtId="10" fontId="10" fillId="4" borderId="25" xfId="0" applyNumberFormat="1" applyFont="1" applyFill="1" applyBorder="1"/>
    <xf numFmtId="10" fontId="10" fillId="4" borderId="27" xfId="0" applyNumberFormat="1" applyFont="1" applyFill="1" applyBorder="1"/>
    <xf numFmtId="10" fontId="10" fillId="5" borderId="25" xfId="0" applyNumberFormat="1" applyFont="1" applyFill="1" applyBorder="1"/>
    <xf numFmtId="10" fontId="10" fillId="5" borderId="27" xfId="0" applyNumberFormat="1" applyFont="1" applyFill="1" applyBorder="1"/>
    <xf numFmtId="0" fontId="11" fillId="0" borderId="0" xfId="0" applyFont="1"/>
    <xf numFmtId="0" fontId="12" fillId="0" borderId="0" xfId="0" applyFont="1"/>
    <xf numFmtId="0" fontId="12" fillId="3" borderId="17" xfId="0" applyFont="1" applyFill="1" applyBorder="1"/>
    <xf numFmtId="0" fontId="12" fillId="3" borderId="1" xfId="0" applyFont="1" applyFill="1" applyBorder="1"/>
    <xf numFmtId="0" fontId="12" fillId="3" borderId="22" xfId="0" applyFont="1" applyFill="1" applyBorder="1"/>
    <xf numFmtId="0" fontId="12" fillId="4" borderId="17" xfId="0" applyFont="1" applyFill="1" applyBorder="1"/>
    <xf numFmtId="0" fontId="12" fillId="4" borderId="1" xfId="0" applyFont="1" applyFill="1" applyBorder="1"/>
    <xf numFmtId="0" fontId="12" fillId="4" borderId="22" xfId="0" applyFont="1" applyFill="1" applyBorder="1"/>
    <xf numFmtId="0" fontId="12" fillId="5" borderId="17" xfId="0" applyFont="1" applyFill="1" applyBorder="1"/>
    <xf numFmtId="0" fontId="12" fillId="5" borderId="1" xfId="0" applyFont="1" applyFill="1" applyBorder="1"/>
    <xf numFmtId="0" fontId="12" fillId="5" borderId="22" xfId="0" applyFont="1" applyFill="1" applyBorder="1"/>
    <xf numFmtId="10" fontId="10" fillId="4" borderId="29" xfId="3" applyNumberFormat="1" applyFont="1" applyFill="1" applyBorder="1"/>
    <xf numFmtId="10" fontId="10" fillId="3" borderId="29" xfId="3" applyNumberFormat="1" applyFont="1" applyFill="1" applyBorder="1"/>
    <xf numFmtId="0" fontId="1" fillId="14" borderId="0" xfId="0" applyFont="1" applyFill="1"/>
    <xf numFmtId="0" fontId="12" fillId="3" borderId="30" xfId="0" applyFont="1" applyFill="1" applyBorder="1"/>
    <xf numFmtId="0" fontId="12" fillId="3" borderId="4" xfId="0" applyFont="1" applyFill="1" applyBorder="1"/>
    <xf numFmtId="0" fontId="12" fillId="3" borderId="31" xfId="0" applyFont="1" applyFill="1" applyBorder="1"/>
    <xf numFmtId="0" fontId="12" fillId="4" borderId="30" xfId="0" applyFont="1" applyFill="1" applyBorder="1"/>
    <xf numFmtId="0" fontId="12" fillId="4" borderId="4" xfId="0" applyFont="1" applyFill="1" applyBorder="1"/>
    <xf numFmtId="0" fontId="12" fillId="4" borderId="31" xfId="0" applyFont="1" applyFill="1" applyBorder="1"/>
    <xf numFmtId="0" fontId="12" fillId="5" borderId="30" xfId="0" applyFont="1" applyFill="1" applyBorder="1"/>
    <xf numFmtId="0" fontId="12" fillId="5" borderId="4" xfId="0" applyFont="1" applyFill="1" applyBorder="1"/>
    <xf numFmtId="0" fontId="12" fillId="5" borderId="31" xfId="0" applyFont="1" applyFill="1" applyBorder="1"/>
    <xf numFmtId="10" fontId="0" fillId="3" borderId="30" xfId="0" applyNumberFormat="1" applyFill="1" applyBorder="1"/>
    <xf numFmtId="10" fontId="2" fillId="3" borderId="4" xfId="0" applyNumberFormat="1" applyFont="1" applyFill="1" applyBorder="1"/>
    <xf numFmtId="10" fontId="2" fillId="3" borderId="31" xfId="0" applyNumberFormat="1" applyFont="1" applyFill="1" applyBorder="1"/>
    <xf numFmtId="10" fontId="2" fillId="4" borderId="30" xfId="0" applyNumberFormat="1" applyFont="1" applyFill="1" applyBorder="1"/>
    <xf numFmtId="10" fontId="2" fillId="4" borderId="4" xfId="0" applyNumberFormat="1" applyFont="1" applyFill="1" applyBorder="1"/>
    <xf numFmtId="10" fontId="2" fillId="4" borderId="31" xfId="0" applyNumberFormat="1" applyFont="1" applyFill="1" applyBorder="1"/>
    <xf numFmtId="10" fontId="2" fillId="5" borderId="30" xfId="0" applyNumberFormat="1" applyFont="1" applyFill="1" applyBorder="1"/>
    <xf numFmtId="10" fontId="2" fillId="5" borderId="4" xfId="0" applyNumberFormat="1" applyFont="1" applyFill="1" applyBorder="1"/>
    <xf numFmtId="10" fontId="2" fillId="5" borderId="31" xfId="0" applyNumberFormat="1" applyFont="1" applyFill="1" applyBorder="1"/>
    <xf numFmtId="10" fontId="2" fillId="3" borderId="16" xfId="0" applyNumberFormat="1" applyFont="1" applyFill="1" applyBorder="1" applyAlignment="1">
      <alignment vertical="center"/>
    </xf>
    <xf numFmtId="10" fontId="2" fillId="3" borderId="18" xfId="0" applyNumberFormat="1" applyFont="1" applyFill="1" applyBorder="1" applyAlignment="1">
      <alignment vertical="center"/>
    </xf>
    <xf numFmtId="10" fontId="2" fillId="3" borderId="19" xfId="0" applyNumberFormat="1" applyFont="1" applyFill="1" applyBorder="1" applyAlignment="1">
      <alignment vertical="center"/>
    </xf>
    <xf numFmtId="10" fontId="2" fillId="3" borderId="20" xfId="0" applyNumberFormat="1" applyFont="1" applyFill="1" applyBorder="1"/>
    <xf numFmtId="10" fontId="2" fillId="3" borderId="21" xfId="0" applyNumberFormat="1" applyFont="1" applyFill="1" applyBorder="1" applyAlignment="1">
      <alignment vertical="center"/>
    </xf>
    <xf numFmtId="10" fontId="2" fillId="3" borderId="23" xfId="0" applyNumberFormat="1" applyFont="1" applyFill="1" applyBorder="1"/>
    <xf numFmtId="10" fontId="2" fillId="4" borderId="16" xfId="0" applyNumberFormat="1" applyFont="1" applyFill="1" applyBorder="1" applyAlignment="1">
      <alignment vertical="center"/>
    </xf>
    <xf numFmtId="10" fontId="2" fillId="4" borderId="18" xfId="0" applyNumberFormat="1" applyFont="1" applyFill="1" applyBorder="1"/>
    <xf numFmtId="10" fontId="2" fillId="4" borderId="19" xfId="0" applyNumberFormat="1" applyFont="1" applyFill="1" applyBorder="1" applyAlignment="1">
      <alignment vertical="center"/>
    </xf>
    <xf numFmtId="10" fontId="2" fillId="4" borderId="20" xfId="0" applyNumberFormat="1" applyFont="1" applyFill="1" applyBorder="1"/>
    <xf numFmtId="10" fontId="2" fillId="4" borderId="21" xfId="0" applyNumberFormat="1" applyFont="1" applyFill="1" applyBorder="1" applyAlignment="1">
      <alignment vertical="center"/>
    </xf>
    <xf numFmtId="10" fontId="2" fillId="4" borderId="23" xfId="0" applyNumberFormat="1" applyFont="1" applyFill="1" applyBorder="1"/>
    <xf numFmtId="10" fontId="2" fillId="5" borderId="16" xfId="0" applyNumberFormat="1" applyFont="1" applyFill="1" applyBorder="1" applyAlignment="1">
      <alignment vertical="center"/>
    </xf>
    <xf numFmtId="10" fontId="2" fillId="5" borderId="18" xfId="0" applyNumberFormat="1" applyFont="1" applyFill="1" applyBorder="1"/>
    <xf numFmtId="10" fontId="2" fillId="5" borderId="19" xfId="0" applyNumberFormat="1" applyFont="1" applyFill="1" applyBorder="1" applyAlignment="1">
      <alignment vertical="center"/>
    </xf>
    <xf numFmtId="10" fontId="2" fillId="5" borderId="20" xfId="0" applyNumberFormat="1" applyFont="1" applyFill="1" applyBorder="1"/>
    <xf numFmtId="10" fontId="2" fillId="5" borderId="21" xfId="0" applyNumberFormat="1" applyFont="1" applyFill="1" applyBorder="1" applyAlignment="1">
      <alignment vertical="center"/>
    </xf>
    <xf numFmtId="10" fontId="2" fillId="5" borderId="23" xfId="0" applyNumberFormat="1" applyFont="1" applyFill="1" applyBorder="1"/>
    <xf numFmtId="10" fontId="0" fillId="3" borderId="17" xfId="3" applyNumberFormat="1" applyFont="1" applyFill="1" applyBorder="1"/>
    <xf numFmtId="10" fontId="0" fillId="3" borderId="18" xfId="3" applyNumberFormat="1" applyFont="1" applyFill="1" applyBorder="1"/>
    <xf numFmtId="10" fontId="0" fillId="3" borderId="1" xfId="3" applyNumberFormat="1" applyFont="1" applyFill="1" applyBorder="1"/>
    <xf numFmtId="10" fontId="0" fillId="3" borderId="20" xfId="3" applyNumberFormat="1" applyFont="1" applyFill="1" applyBorder="1"/>
    <xf numFmtId="10" fontId="0" fillId="3" borderId="22" xfId="3" applyNumberFormat="1" applyFont="1" applyFill="1" applyBorder="1"/>
    <xf numFmtId="10" fontId="0" fillId="3" borderId="23" xfId="3" applyNumberFormat="1" applyFont="1" applyFill="1" applyBorder="1"/>
    <xf numFmtId="10" fontId="0" fillId="4" borderId="17" xfId="3" applyNumberFormat="1" applyFont="1" applyFill="1" applyBorder="1"/>
    <xf numFmtId="10" fontId="0" fillId="4" borderId="18" xfId="3" applyNumberFormat="1" applyFont="1" applyFill="1" applyBorder="1"/>
    <xf numFmtId="10" fontId="0" fillId="4" borderId="1" xfId="3" applyNumberFormat="1" applyFont="1" applyFill="1" applyBorder="1"/>
    <xf numFmtId="10" fontId="0" fillId="4" borderId="20" xfId="3" applyNumberFormat="1" applyFont="1" applyFill="1" applyBorder="1"/>
    <xf numFmtId="10" fontId="0" fillId="4" borderId="22" xfId="3" applyNumberFormat="1" applyFont="1" applyFill="1" applyBorder="1"/>
    <xf numFmtId="10" fontId="0" fillId="4" borderId="23" xfId="3" applyNumberFormat="1" applyFont="1" applyFill="1" applyBorder="1"/>
    <xf numFmtId="10" fontId="0" fillId="5" borderId="17" xfId="3" applyNumberFormat="1" applyFont="1" applyFill="1" applyBorder="1"/>
    <xf numFmtId="10" fontId="0" fillId="5" borderId="18" xfId="3" applyNumberFormat="1" applyFont="1" applyFill="1" applyBorder="1"/>
    <xf numFmtId="10" fontId="0" fillId="5" borderId="1" xfId="3" applyNumberFormat="1" applyFont="1" applyFill="1" applyBorder="1"/>
    <xf numFmtId="10" fontId="0" fillId="5" borderId="20" xfId="3" applyNumberFormat="1" applyFont="1" applyFill="1" applyBorder="1"/>
    <xf numFmtId="10" fontId="0" fillId="5" borderId="22" xfId="3" applyNumberFormat="1" applyFont="1" applyFill="1" applyBorder="1"/>
    <xf numFmtId="10" fontId="0" fillId="5" borderId="23" xfId="3" applyNumberFormat="1" applyFont="1" applyFill="1" applyBorder="1"/>
    <xf numFmtId="10" fontId="13" fillId="3" borderId="17" xfId="3" applyNumberFormat="1" applyFont="1" applyFill="1" applyBorder="1"/>
    <xf numFmtId="10" fontId="13" fillId="3" borderId="1" xfId="3" applyNumberFormat="1" applyFont="1" applyFill="1" applyBorder="1"/>
    <xf numFmtId="10" fontId="13" fillId="3" borderId="22" xfId="3" applyNumberFormat="1" applyFont="1" applyFill="1" applyBorder="1"/>
    <xf numFmtId="10" fontId="13" fillId="4" borderId="17" xfId="3" applyNumberFormat="1" applyFont="1" applyFill="1" applyBorder="1"/>
    <xf numFmtId="10" fontId="13" fillId="4" borderId="1" xfId="3" applyNumberFormat="1" applyFont="1" applyFill="1" applyBorder="1"/>
    <xf numFmtId="10" fontId="13" fillId="4" borderId="22" xfId="3" applyNumberFormat="1" applyFont="1" applyFill="1" applyBorder="1"/>
    <xf numFmtId="10" fontId="13" fillId="5" borderId="17" xfId="3" applyNumberFormat="1" applyFont="1" applyFill="1" applyBorder="1"/>
    <xf numFmtId="10" fontId="13" fillId="5" borderId="1" xfId="3" applyNumberFormat="1" applyFont="1" applyFill="1" applyBorder="1"/>
    <xf numFmtId="10" fontId="13" fillId="5" borderId="22" xfId="3" applyNumberFormat="1" applyFont="1" applyFill="1" applyBorder="1"/>
    <xf numFmtId="10" fontId="13" fillId="3" borderId="32" xfId="0" applyNumberFormat="1" applyFont="1" applyFill="1" applyBorder="1"/>
    <xf numFmtId="10" fontId="13" fillId="3" borderId="2" xfId="0" applyNumberFormat="1" applyFont="1" applyFill="1" applyBorder="1"/>
    <xf numFmtId="10" fontId="13" fillId="4" borderId="32" xfId="0" applyNumberFormat="1" applyFont="1" applyFill="1" applyBorder="1"/>
    <xf numFmtId="10" fontId="13" fillId="4" borderId="2" xfId="0" applyNumberFormat="1" applyFont="1" applyFill="1" applyBorder="1"/>
    <xf numFmtId="10" fontId="13" fillId="4" borderId="33" xfId="3" applyNumberFormat="1" applyFont="1" applyFill="1" applyBorder="1"/>
    <xf numFmtId="10" fontId="13" fillId="5" borderId="32" xfId="0" applyNumberFormat="1" applyFont="1" applyFill="1" applyBorder="1"/>
    <xf numFmtId="10" fontId="13" fillId="5" borderId="2" xfId="0" applyNumberFormat="1" applyFont="1" applyFill="1" applyBorder="1"/>
    <xf numFmtId="10" fontId="13" fillId="5" borderId="33" xfId="0" applyNumberFormat="1" applyFont="1" applyFill="1" applyBorder="1"/>
    <xf numFmtId="0" fontId="14" fillId="0" borderId="14" xfId="0" applyFont="1" applyBorder="1"/>
    <xf numFmtId="0" fontId="14" fillId="0" borderId="10" xfId="0" applyFont="1" applyBorder="1"/>
    <xf numFmtId="0" fontId="14" fillId="0" borderId="10" xfId="0" applyFont="1" applyBorder="1" applyAlignment="1">
      <alignment wrapText="1"/>
    </xf>
    <xf numFmtId="0" fontId="14" fillId="0" borderId="13" xfId="0" applyFont="1" applyBorder="1"/>
    <xf numFmtId="10" fontId="13" fillId="3" borderId="16" xfId="3" applyNumberFormat="1" applyFont="1" applyFill="1" applyBorder="1"/>
    <xf numFmtId="10" fontId="13" fillId="3" borderId="19" xfId="3" applyNumberFormat="1" applyFont="1" applyFill="1" applyBorder="1"/>
    <xf numFmtId="10" fontId="13" fillId="3" borderId="21" xfId="3" applyNumberFormat="1" applyFont="1" applyFill="1" applyBorder="1"/>
    <xf numFmtId="10" fontId="13" fillId="4" borderId="16" xfId="3" applyNumberFormat="1" applyFont="1" applyFill="1" applyBorder="1"/>
    <xf numFmtId="10" fontId="13" fillId="4" borderId="19" xfId="3" applyNumberFormat="1" applyFont="1" applyFill="1" applyBorder="1"/>
    <xf numFmtId="10" fontId="13" fillId="4" borderId="21" xfId="3" applyNumberFormat="1" applyFont="1" applyFill="1" applyBorder="1"/>
    <xf numFmtId="10" fontId="13" fillId="5" borderId="16" xfId="3" applyNumberFormat="1" applyFont="1" applyFill="1" applyBorder="1"/>
    <xf numFmtId="10" fontId="13" fillId="5" borderId="19" xfId="3" applyNumberFormat="1" applyFont="1" applyFill="1" applyBorder="1"/>
    <xf numFmtId="10" fontId="13" fillId="5" borderId="21" xfId="3" applyNumberFormat="1" applyFont="1" applyFill="1" applyBorder="1"/>
    <xf numFmtId="0" fontId="14" fillId="0" borderId="13" xfId="0" applyFont="1" applyBorder="1" applyAlignment="1">
      <alignment wrapText="1"/>
    </xf>
    <xf numFmtId="10" fontId="13" fillId="3" borderId="17" xfId="3" applyNumberFormat="1" applyFont="1" applyFill="1" applyBorder="1" applyAlignment="1">
      <alignment wrapText="1"/>
    </xf>
    <xf numFmtId="10" fontId="13" fillId="3" borderId="1" xfId="3" applyNumberFormat="1" applyFont="1" applyFill="1" applyBorder="1" applyAlignment="1">
      <alignment wrapText="1"/>
    </xf>
    <xf numFmtId="10" fontId="13" fillId="3" borderId="22" xfId="3" applyNumberFormat="1" applyFont="1" applyFill="1" applyBorder="1" applyAlignment="1">
      <alignment wrapText="1"/>
    </xf>
    <xf numFmtId="10" fontId="13" fillId="4" borderId="17" xfId="3" applyNumberFormat="1" applyFont="1" applyFill="1" applyBorder="1" applyAlignment="1">
      <alignment wrapText="1"/>
    </xf>
    <xf numFmtId="10" fontId="13" fillId="4" borderId="1" xfId="3" applyNumberFormat="1" applyFont="1" applyFill="1" applyBorder="1" applyAlignment="1">
      <alignment wrapText="1"/>
    </xf>
    <xf numFmtId="10" fontId="13" fillId="4" borderId="22" xfId="3" applyNumberFormat="1" applyFont="1" applyFill="1" applyBorder="1" applyAlignment="1">
      <alignment wrapText="1"/>
    </xf>
    <xf numFmtId="10" fontId="13" fillId="5" borderId="17" xfId="3" applyNumberFormat="1" applyFont="1" applyFill="1" applyBorder="1" applyAlignment="1">
      <alignment wrapText="1"/>
    </xf>
    <xf numFmtId="10" fontId="13" fillId="5" borderId="1" xfId="3" applyNumberFormat="1" applyFont="1" applyFill="1" applyBorder="1" applyAlignment="1">
      <alignment wrapText="1"/>
    </xf>
    <xf numFmtId="10" fontId="13" fillId="5" borderId="22" xfId="3" applyNumberFormat="1" applyFont="1" applyFill="1" applyBorder="1" applyAlignment="1">
      <alignment wrapText="1"/>
    </xf>
    <xf numFmtId="10" fontId="13" fillId="3" borderId="0" xfId="0" applyNumberFormat="1" applyFont="1" applyFill="1"/>
    <xf numFmtId="10" fontId="13" fillId="4" borderId="0" xfId="0" applyNumberFormat="1" applyFont="1" applyFill="1"/>
    <xf numFmtId="10" fontId="13" fillId="5" borderId="10" xfId="0" applyNumberFormat="1" applyFont="1" applyFill="1" applyBorder="1"/>
    <xf numFmtId="10" fontId="13" fillId="3" borderId="7" xfId="0" applyNumberFormat="1" applyFont="1" applyFill="1" applyBorder="1"/>
    <xf numFmtId="10" fontId="13" fillId="4" borderId="7" xfId="0" applyNumberFormat="1" applyFont="1" applyFill="1" applyBorder="1"/>
    <xf numFmtId="10" fontId="13" fillId="5" borderId="13" xfId="0" applyNumberFormat="1" applyFont="1" applyFill="1" applyBorder="1"/>
    <xf numFmtId="10" fontId="13" fillId="3" borderId="7" xfId="0" applyNumberFormat="1" applyFont="1" applyFill="1" applyBorder="1" applyAlignment="1">
      <alignment wrapText="1"/>
    </xf>
    <xf numFmtId="10" fontId="13" fillId="3" borderId="0" xfId="0" applyNumberFormat="1" applyFont="1" applyFill="1" applyAlignment="1">
      <alignment wrapText="1"/>
    </xf>
    <xf numFmtId="10" fontId="13" fillId="4" borderId="7" xfId="0" applyNumberFormat="1" applyFont="1" applyFill="1" applyBorder="1" applyAlignment="1">
      <alignment wrapText="1"/>
    </xf>
    <xf numFmtId="10" fontId="13" fillId="4" borderId="0" xfId="0" applyNumberFormat="1" applyFont="1" applyFill="1" applyAlignment="1">
      <alignment wrapText="1"/>
    </xf>
    <xf numFmtId="10" fontId="13" fillId="5" borderId="13" xfId="0" applyNumberFormat="1" applyFont="1" applyFill="1" applyBorder="1" applyAlignment="1">
      <alignment wrapText="1"/>
    </xf>
    <xf numFmtId="10" fontId="13" fillId="5" borderId="10" xfId="0" applyNumberFormat="1" applyFont="1" applyFill="1" applyBorder="1" applyAlignment="1">
      <alignment wrapText="1"/>
    </xf>
    <xf numFmtId="0" fontId="1" fillId="0" borderId="0" xfId="0" applyFont="1" applyAlignment="1">
      <alignment horizontal="center"/>
    </xf>
    <xf numFmtId="0" fontId="2" fillId="4" borderId="34" xfId="0" applyFont="1" applyFill="1" applyBorder="1" applyAlignment="1">
      <alignment horizontal="center" vertical="center"/>
    </xf>
    <xf numFmtId="0" fontId="2" fillId="4" borderId="35" xfId="0" applyFont="1" applyFill="1" applyBorder="1" applyAlignment="1">
      <alignment horizontal="center" vertical="center"/>
    </xf>
    <xf numFmtId="0" fontId="2" fillId="4" borderId="36" xfId="0" applyFont="1" applyFill="1" applyBorder="1" applyAlignment="1">
      <alignment horizontal="center" vertical="center"/>
    </xf>
    <xf numFmtId="0" fontId="2" fillId="5" borderId="34" xfId="0" applyFont="1" applyFill="1" applyBorder="1" applyAlignment="1">
      <alignment horizontal="center" vertical="center"/>
    </xf>
    <xf numFmtId="0" fontId="2" fillId="5" borderId="35" xfId="0" applyFont="1" applyFill="1" applyBorder="1" applyAlignment="1">
      <alignment horizontal="center" vertical="center"/>
    </xf>
    <xf numFmtId="0" fontId="2" fillId="5" borderId="36" xfId="0" applyFont="1" applyFill="1" applyBorder="1" applyAlignment="1">
      <alignment horizontal="center" vertical="center"/>
    </xf>
    <xf numFmtId="0" fontId="8" fillId="0" borderId="11" xfId="0" applyFont="1" applyBorder="1" applyAlignment="1">
      <alignment horizontal="center" wrapText="1"/>
    </xf>
    <xf numFmtId="0" fontId="8" fillId="0" borderId="9" xfId="0" applyFont="1" applyBorder="1" applyAlignment="1">
      <alignment horizontal="center" wrapText="1"/>
    </xf>
    <xf numFmtId="0" fontId="8" fillId="0" borderId="12" xfId="0" applyFont="1" applyBorder="1" applyAlignment="1">
      <alignment horizontal="center" wrapText="1"/>
    </xf>
    <xf numFmtId="0" fontId="8" fillId="0" borderId="11" xfId="0" applyFont="1" applyBorder="1" applyAlignment="1">
      <alignment horizontal="center"/>
    </xf>
    <xf numFmtId="0" fontId="8" fillId="0" borderId="9" xfId="0" applyFont="1" applyBorder="1" applyAlignment="1">
      <alignment horizontal="center"/>
    </xf>
    <xf numFmtId="0" fontId="8" fillId="0" borderId="12" xfId="0" applyFont="1" applyBorder="1" applyAlignment="1">
      <alignment horizontal="center"/>
    </xf>
    <xf numFmtId="0" fontId="0" fillId="3" borderId="34" xfId="0" applyFill="1" applyBorder="1" applyAlignment="1">
      <alignment horizontal="center" vertical="center"/>
    </xf>
    <xf numFmtId="0" fontId="0" fillId="3" borderId="35" xfId="0" applyFill="1" applyBorder="1" applyAlignment="1">
      <alignment horizontal="center" vertical="center"/>
    </xf>
    <xf numFmtId="0" fontId="0" fillId="3" borderId="36" xfId="0" applyFill="1" applyBorder="1" applyAlignment="1">
      <alignment horizontal="center" vertical="center"/>
    </xf>
    <xf numFmtId="0" fontId="0" fillId="3" borderId="24" xfId="0" applyFill="1" applyBorder="1" applyAlignment="1">
      <alignment horizontal="center" vertical="center"/>
    </xf>
    <xf numFmtId="0" fontId="0" fillId="3" borderId="26" xfId="0" applyFill="1" applyBorder="1" applyAlignment="1">
      <alignment horizontal="center" vertical="center"/>
    </xf>
    <xf numFmtId="0" fontId="0" fillId="3" borderId="28" xfId="0" applyFill="1" applyBorder="1" applyAlignment="1">
      <alignment horizontal="center" vertical="center"/>
    </xf>
    <xf numFmtId="10" fontId="8" fillId="3" borderId="17" xfId="0" applyNumberFormat="1" applyFont="1" applyFill="1" applyBorder="1" applyAlignment="1">
      <alignment horizontal="center" vertical="center"/>
    </xf>
    <xf numFmtId="10" fontId="8" fillId="3" borderId="1" xfId="0" applyNumberFormat="1" applyFont="1" applyFill="1" applyBorder="1" applyAlignment="1">
      <alignment horizontal="center" vertical="center"/>
    </xf>
    <xf numFmtId="10" fontId="8" fillId="3" borderId="22" xfId="0" applyNumberFormat="1" applyFont="1" applyFill="1" applyBorder="1" applyAlignment="1">
      <alignment horizontal="center" vertical="center"/>
    </xf>
    <xf numFmtId="0" fontId="2" fillId="4" borderId="24" xfId="0" applyFont="1" applyFill="1" applyBorder="1" applyAlignment="1">
      <alignment horizontal="center" vertical="center"/>
    </xf>
    <xf numFmtId="0" fontId="2" fillId="4" borderId="26" xfId="0" applyFont="1" applyFill="1" applyBorder="1" applyAlignment="1">
      <alignment horizontal="center" vertical="center"/>
    </xf>
    <xf numFmtId="0" fontId="2" fillId="4" borderId="28" xfId="0" applyFont="1" applyFill="1" applyBorder="1" applyAlignment="1">
      <alignment horizontal="center" vertical="center"/>
    </xf>
    <xf numFmtId="10" fontId="8" fillId="4" borderId="17" xfId="0" applyNumberFormat="1" applyFont="1" applyFill="1" applyBorder="1" applyAlignment="1">
      <alignment horizontal="center" vertical="center"/>
    </xf>
    <xf numFmtId="10" fontId="8" fillId="4" borderId="1" xfId="0" applyNumberFormat="1" applyFont="1" applyFill="1" applyBorder="1" applyAlignment="1">
      <alignment horizontal="center" vertical="center"/>
    </xf>
    <xf numFmtId="10" fontId="8" fillId="4" borderId="22" xfId="0" applyNumberFormat="1" applyFont="1" applyFill="1" applyBorder="1" applyAlignment="1">
      <alignment horizontal="center" vertical="center"/>
    </xf>
    <xf numFmtId="0" fontId="2" fillId="5" borderId="24" xfId="0" applyFont="1" applyFill="1" applyBorder="1" applyAlignment="1">
      <alignment horizontal="center" vertical="center"/>
    </xf>
    <xf numFmtId="0" fontId="2" fillId="5" borderId="26" xfId="0" applyFont="1" applyFill="1" applyBorder="1" applyAlignment="1">
      <alignment horizontal="center" vertical="center"/>
    </xf>
    <xf numFmtId="0" fontId="2" fillId="5" borderId="28" xfId="0" applyFont="1" applyFill="1" applyBorder="1" applyAlignment="1">
      <alignment horizontal="center" vertical="center"/>
    </xf>
    <xf numFmtId="10" fontId="8" fillId="5" borderId="17" xfId="0" applyNumberFormat="1" applyFont="1" applyFill="1" applyBorder="1" applyAlignment="1">
      <alignment horizontal="center" vertical="center"/>
    </xf>
    <xf numFmtId="10" fontId="8" fillId="5" borderId="1" xfId="0" applyNumberFormat="1" applyFont="1" applyFill="1" applyBorder="1" applyAlignment="1">
      <alignment horizontal="center" vertical="center"/>
    </xf>
    <xf numFmtId="10" fontId="8" fillId="5" borderId="22" xfId="0" applyNumberFormat="1" applyFont="1" applyFill="1" applyBorder="1" applyAlignment="1">
      <alignment horizontal="center" vertical="center"/>
    </xf>
  </cellXfs>
  <cellStyles count="4">
    <cellStyle name="Neutraal" xfId="2" builtinId="28"/>
    <cellStyle name="Ongeldig" xfId="1" builtinId="27"/>
    <cellStyle name="Procent" xfId="3" builtinId="5"/>
    <cellStyle name="Standaard"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Periode 1</c:v>
          </c:tx>
          <c:spPr>
            <a:solidFill>
              <a:schemeClr val="accent1"/>
            </a:solidFill>
            <a:ln>
              <a:noFill/>
            </a:ln>
            <a:effectLst/>
          </c:spPr>
          <c:invertIfNegative val="0"/>
          <c:cat>
            <c:numRef>
              <c:f>'Activi totaal PR calc_norobot'!$V$523:$V$526</c:f>
              <c:numCache>
                <c:formatCode>General</c:formatCode>
                <c:ptCount val="4"/>
                <c:pt idx="0">
                  <c:v>17</c:v>
                </c:pt>
                <c:pt idx="1">
                  <c:v>18</c:v>
                </c:pt>
                <c:pt idx="2">
                  <c:v>19</c:v>
                </c:pt>
                <c:pt idx="3">
                  <c:v>20</c:v>
                </c:pt>
              </c:numCache>
            </c:numRef>
          </c:cat>
          <c:val>
            <c:numRef>
              <c:f>'Activi totaal PR calc_norobot'!$E$507:$E$514</c:f>
              <c:numCache>
                <c:formatCode>0.00%</c:formatCode>
                <c:ptCount val="8"/>
                <c:pt idx="0">
                  <c:v>0.25312499999999999</c:v>
                </c:pt>
                <c:pt idx="1">
                  <c:v>0.25124999999999997</c:v>
                </c:pt>
                <c:pt idx="2">
                  <c:v>0.54812499999999997</c:v>
                </c:pt>
                <c:pt idx="3">
                  <c:v>0.33437499999999998</c:v>
                </c:pt>
                <c:pt idx="4">
                  <c:v>0.30562499999999998</c:v>
                </c:pt>
                <c:pt idx="5">
                  <c:v>0.359375</c:v>
                </c:pt>
                <c:pt idx="6">
                  <c:v>0.23125000000000001</c:v>
                </c:pt>
                <c:pt idx="7">
                  <c:v>1.125E-2</c:v>
                </c:pt>
              </c:numCache>
            </c:numRef>
          </c:val>
          <c:extLst>
            <c:ext xmlns:c16="http://schemas.microsoft.com/office/drawing/2014/chart" uri="{C3380CC4-5D6E-409C-BE32-E72D297353CC}">
              <c16:uniqueId val="{00000000-C3D6-2049-A2EF-36716A7CF427}"/>
            </c:ext>
          </c:extLst>
        </c:ser>
        <c:ser>
          <c:idx val="1"/>
          <c:order val="1"/>
          <c:tx>
            <c:v>Periode 2</c:v>
          </c:tx>
          <c:spPr>
            <a:solidFill>
              <a:schemeClr val="accent2"/>
            </a:solidFill>
            <a:ln>
              <a:noFill/>
            </a:ln>
            <a:effectLst/>
          </c:spPr>
          <c:invertIfNegative val="0"/>
          <c:cat>
            <c:numRef>
              <c:f>'Activi totaal PR calc_norobot'!$V$523:$V$526</c:f>
              <c:numCache>
                <c:formatCode>General</c:formatCode>
                <c:ptCount val="4"/>
                <c:pt idx="0">
                  <c:v>17</c:v>
                </c:pt>
                <c:pt idx="1">
                  <c:v>18</c:v>
                </c:pt>
                <c:pt idx="2">
                  <c:v>19</c:v>
                </c:pt>
                <c:pt idx="3">
                  <c:v>20</c:v>
                </c:pt>
              </c:numCache>
            </c:numRef>
          </c:cat>
          <c:val>
            <c:numRef>
              <c:f>'Activi totaal PR calc_norobot'!$E$515:$E$522</c:f>
              <c:numCache>
                <c:formatCode>0.00%</c:formatCode>
                <c:ptCount val="8"/>
                <c:pt idx="0">
                  <c:v>0.124375</c:v>
                </c:pt>
                <c:pt idx="1">
                  <c:v>0.18937499999999999</c:v>
                </c:pt>
                <c:pt idx="2">
                  <c:v>0.255</c:v>
                </c:pt>
                <c:pt idx="3">
                  <c:v>0.22562499999999999</c:v>
                </c:pt>
                <c:pt idx="4">
                  <c:v>0.234375</c:v>
                </c:pt>
                <c:pt idx="5">
                  <c:v>0.510625</c:v>
                </c:pt>
                <c:pt idx="6">
                  <c:v>0.20499999999999999</c:v>
                </c:pt>
                <c:pt idx="7">
                  <c:v>3.3750000000000002E-2</c:v>
                </c:pt>
              </c:numCache>
            </c:numRef>
          </c:val>
          <c:extLst>
            <c:ext xmlns:c16="http://schemas.microsoft.com/office/drawing/2014/chart" uri="{C3380CC4-5D6E-409C-BE32-E72D297353CC}">
              <c16:uniqueId val="{00000001-C3D6-2049-A2EF-36716A7CF427}"/>
            </c:ext>
          </c:extLst>
        </c:ser>
        <c:ser>
          <c:idx val="2"/>
          <c:order val="2"/>
          <c:tx>
            <c:v>Periode 3</c:v>
          </c:tx>
          <c:spPr>
            <a:solidFill>
              <a:schemeClr val="accent3"/>
            </a:solidFill>
            <a:ln>
              <a:noFill/>
            </a:ln>
            <a:effectLst/>
          </c:spPr>
          <c:invertIfNegative val="0"/>
          <c:cat>
            <c:numRef>
              <c:f>'Activi totaal PR calc_norobot'!$V$523:$V$526</c:f>
              <c:numCache>
                <c:formatCode>General</c:formatCode>
                <c:ptCount val="4"/>
                <c:pt idx="0">
                  <c:v>17</c:v>
                </c:pt>
                <c:pt idx="1">
                  <c:v>18</c:v>
                </c:pt>
                <c:pt idx="2">
                  <c:v>19</c:v>
                </c:pt>
                <c:pt idx="3">
                  <c:v>20</c:v>
                </c:pt>
              </c:numCache>
            </c:numRef>
          </c:cat>
          <c:val>
            <c:numRef>
              <c:f>'Activi totaal PR calc_norobot'!$E$523:$E$526</c:f>
              <c:numCache>
                <c:formatCode>0.00%</c:formatCode>
                <c:ptCount val="4"/>
                <c:pt idx="0">
                  <c:v>0.42249999999999999</c:v>
                </c:pt>
                <c:pt idx="1">
                  <c:v>0.47875000000000001</c:v>
                </c:pt>
                <c:pt idx="2">
                  <c:v>0.40562500000000001</c:v>
                </c:pt>
                <c:pt idx="3">
                  <c:v>0.21875</c:v>
                </c:pt>
              </c:numCache>
            </c:numRef>
          </c:val>
          <c:extLst>
            <c:ext xmlns:c16="http://schemas.microsoft.com/office/drawing/2014/chart" uri="{C3380CC4-5D6E-409C-BE32-E72D297353CC}">
              <c16:uniqueId val="{00000002-C3D6-2049-A2EF-36716A7CF427}"/>
            </c:ext>
          </c:extLst>
        </c:ser>
        <c:dLbls>
          <c:showLegendKey val="0"/>
          <c:showVal val="0"/>
          <c:showCatName val="0"/>
          <c:showSerName val="0"/>
          <c:showPercent val="0"/>
          <c:showBubbleSize val="0"/>
        </c:dLbls>
        <c:gapWidth val="219"/>
        <c:overlap val="-27"/>
        <c:axId val="1240629808"/>
        <c:axId val="1240718304"/>
      </c:barChart>
      <c:catAx>
        <c:axId val="1240629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crossAx val="1240718304"/>
        <c:crosses val="autoZero"/>
        <c:auto val="1"/>
        <c:lblAlgn val="ctr"/>
        <c:lblOffset val="100"/>
        <c:noMultiLvlLbl val="0"/>
      </c:catAx>
      <c:valAx>
        <c:axId val="124071830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crossAx val="12406298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Bezettingspercentage (tijd) alle practicumzalen</a:t>
            </a:r>
            <a:r>
              <a:rPr lang="en-GB" baseline="0"/>
              <a:t> AB, roostering 22/23</a:t>
            </a:r>
            <a:endParaRPr lang="en-GB"/>
          </a:p>
          <a:p>
            <a:pPr>
              <a:defRPr/>
            </a:pPr>
            <a:r>
              <a:rPr lang="en-GB"/>
              <a:t>Uitgaand van 3 practicumzalen droog op verdieping 2 </a:t>
            </a:r>
            <a:br>
              <a:rPr lang="en-GB"/>
            </a:br>
            <a:r>
              <a:rPr lang="en-GB"/>
              <a:t>en 4 natuurkundepracticu</a:t>
            </a:r>
            <a:r>
              <a:rPr lang="en-GB" baseline="0"/>
              <a:t>mzalen</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0D-D541-6847-A5A2-CA73A9FE1DF5}"/>
              </c:ext>
            </c:extLst>
          </c:dPt>
          <c:dPt>
            <c:idx val="1"/>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0E-D541-6847-A5A2-CA73A9FE1DF5}"/>
              </c:ext>
            </c:extLst>
          </c:dPt>
          <c:dPt>
            <c:idx val="2"/>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0F-D541-6847-A5A2-CA73A9FE1DF5}"/>
              </c:ext>
            </c:extLst>
          </c:dPt>
          <c:dPt>
            <c:idx val="3"/>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10-D541-6847-A5A2-CA73A9FE1DF5}"/>
              </c:ext>
            </c:extLst>
          </c:dPt>
          <c:dPt>
            <c:idx val="4"/>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11-D541-6847-A5A2-CA73A9FE1DF5}"/>
              </c:ext>
            </c:extLst>
          </c:dPt>
          <c:dPt>
            <c:idx val="5"/>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12-D541-6847-A5A2-CA73A9FE1DF5}"/>
              </c:ext>
            </c:extLst>
          </c:dPt>
          <c:dPt>
            <c:idx val="6"/>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13-D541-6847-A5A2-CA73A9FE1DF5}"/>
              </c:ext>
            </c:extLst>
          </c:dPt>
          <c:dPt>
            <c:idx val="7"/>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14-D541-6847-A5A2-CA73A9FE1DF5}"/>
              </c:ext>
            </c:extLst>
          </c:dPt>
          <c:dPt>
            <c:idx val="8"/>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1-D541-6847-A5A2-CA73A9FE1DF5}"/>
              </c:ext>
            </c:extLst>
          </c:dPt>
          <c:dPt>
            <c:idx val="9"/>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2-D541-6847-A5A2-CA73A9FE1DF5}"/>
              </c:ext>
            </c:extLst>
          </c:dPt>
          <c:dPt>
            <c:idx val="10"/>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3-D541-6847-A5A2-CA73A9FE1DF5}"/>
              </c:ext>
            </c:extLst>
          </c:dPt>
          <c:dPt>
            <c:idx val="11"/>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4-D541-6847-A5A2-CA73A9FE1DF5}"/>
              </c:ext>
            </c:extLst>
          </c:dPt>
          <c:dPt>
            <c:idx val="12"/>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5-D541-6847-A5A2-CA73A9FE1DF5}"/>
              </c:ext>
            </c:extLst>
          </c:dPt>
          <c:dPt>
            <c:idx val="13"/>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6-D541-6847-A5A2-CA73A9FE1DF5}"/>
              </c:ext>
            </c:extLst>
          </c:dPt>
          <c:dPt>
            <c:idx val="14"/>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7-D541-6847-A5A2-CA73A9FE1DF5}"/>
              </c:ext>
            </c:extLst>
          </c:dPt>
          <c:dPt>
            <c:idx val="15"/>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8-D541-6847-A5A2-CA73A9FE1DF5}"/>
              </c:ext>
            </c:extLst>
          </c:dPt>
          <c:dPt>
            <c:idx val="16"/>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9-D541-6847-A5A2-CA73A9FE1DF5}"/>
              </c:ext>
            </c:extLst>
          </c:dPt>
          <c:dPt>
            <c:idx val="17"/>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A-D541-6847-A5A2-CA73A9FE1DF5}"/>
              </c:ext>
            </c:extLst>
          </c:dPt>
          <c:dPt>
            <c:idx val="18"/>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B-D541-6847-A5A2-CA73A9FE1DF5}"/>
              </c:ext>
            </c:extLst>
          </c:dPt>
          <c:dPt>
            <c:idx val="19"/>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C-D541-6847-A5A2-CA73A9FE1DF5}"/>
              </c:ext>
            </c:extLst>
          </c:dPt>
          <c:cat>
            <c:strRef>
              <c:f>'Activi totaal PR calc_norobot'!$R$507:$R$526</c:f>
              <c:strCache>
                <c:ptCount val="20"/>
                <c:pt idx="0">
                  <c:v>5-9 sep</c:v>
                </c:pt>
                <c:pt idx="1">
                  <c:v>12-16 sep</c:v>
                </c:pt>
                <c:pt idx="2">
                  <c:v>19-23 sep</c:v>
                </c:pt>
                <c:pt idx="3">
                  <c:v>26-30 sep</c:v>
                </c:pt>
                <c:pt idx="4">
                  <c:v>3-7 okt</c:v>
                </c:pt>
                <c:pt idx="5">
                  <c:v>10-14 okt</c:v>
                </c:pt>
                <c:pt idx="6">
                  <c:v>17-21 okt</c:v>
                </c:pt>
                <c:pt idx="7">
                  <c:v>24-28 okt</c:v>
                </c:pt>
                <c:pt idx="8">
                  <c:v>31 okt-4 nov</c:v>
                </c:pt>
                <c:pt idx="9">
                  <c:v>7-11 nov</c:v>
                </c:pt>
                <c:pt idx="10">
                  <c:v>14-18 nov</c:v>
                </c:pt>
                <c:pt idx="11">
                  <c:v>21-25 nov</c:v>
                </c:pt>
                <c:pt idx="12">
                  <c:v>28 nov-2 dec</c:v>
                </c:pt>
                <c:pt idx="13">
                  <c:v>5-9 dec</c:v>
                </c:pt>
                <c:pt idx="14">
                  <c:v>12-16 dec</c:v>
                </c:pt>
                <c:pt idx="15">
                  <c:v>19-23 dec</c:v>
                </c:pt>
                <c:pt idx="16">
                  <c:v>9-13 jan</c:v>
                </c:pt>
                <c:pt idx="17">
                  <c:v>16-20 jan</c:v>
                </c:pt>
                <c:pt idx="18">
                  <c:v>23-27 jan</c:v>
                </c:pt>
                <c:pt idx="19">
                  <c:v>30 jan-3 feb</c:v>
                </c:pt>
              </c:strCache>
            </c:strRef>
          </c:cat>
          <c:val>
            <c:numRef>
              <c:f>'Activi totaal PR calc_norobot'!$E$507:$E$526</c:f>
              <c:numCache>
                <c:formatCode>0.00%</c:formatCode>
                <c:ptCount val="20"/>
                <c:pt idx="0">
                  <c:v>0.25312499999999999</c:v>
                </c:pt>
                <c:pt idx="1">
                  <c:v>0.25124999999999997</c:v>
                </c:pt>
                <c:pt idx="2">
                  <c:v>0.54812499999999997</c:v>
                </c:pt>
                <c:pt idx="3">
                  <c:v>0.33437499999999998</c:v>
                </c:pt>
                <c:pt idx="4">
                  <c:v>0.30562499999999998</c:v>
                </c:pt>
                <c:pt idx="5">
                  <c:v>0.359375</c:v>
                </c:pt>
                <c:pt idx="6">
                  <c:v>0.23125000000000001</c:v>
                </c:pt>
                <c:pt idx="7">
                  <c:v>1.125E-2</c:v>
                </c:pt>
                <c:pt idx="8">
                  <c:v>0.124375</c:v>
                </c:pt>
                <c:pt idx="9">
                  <c:v>0.18937499999999999</c:v>
                </c:pt>
                <c:pt idx="10">
                  <c:v>0.255</c:v>
                </c:pt>
                <c:pt idx="11">
                  <c:v>0.22562499999999999</c:v>
                </c:pt>
                <c:pt idx="12">
                  <c:v>0.234375</c:v>
                </c:pt>
                <c:pt idx="13">
                  <c:v>0.510625</c:v>
                </c:pt>
                <c:pt idx="14">
                  <c:v>0.20499999999999999</c:v>
                </c:pt>
                <c:pt idx="15">
                  <c:v>3.3750000000000002E-2</c:v>
                </c:pt>
                <c:pt idx="16">
                  <c:v>0.42249999999999999</c:v>
                </c:pt>
                <c:pt idx="17">
                  <c:v>0.47875000000000001</c:v>
                </c:pt>
                <c:pt idx="18">
                  <c:v>0.40562500000000001</c:v>
                </c:pt>
                <c:pt idx="19">
                  <c:v>0.21875</c:v>
                </c:pt>
              </c:numCache>
            </c:numRef>
          </c:val>
          <c:extLst>
            <c:ext xmlns:c16="http://schemas.microsoft.com/office/drawing/2014/chart" uri="{C3380CC4-5D6E-409C-BE32-E72D297353CC}">
              <c16:uniqueId val="{00000000-D541-6847-A5A2-CA73A9FE1DF5}"/>
            </c:ext>
          </c:extLst>
        </c:ser>
        <c:dLbls>
          <c:showLegendKey val="0"/>
          <c:showVal val="0"/>
          <c:showCatName val="0"/>
          <c:showSerName val="0"/>
          <c:showPercent val="0"/>
          <c:showBubbleSize val="0"/>
        </c:dLbls>
        <c:gapWidth val="219"/>
        <c:overlap val="-27"/>
        <c:axId val="992762112"/>
        <c:axId val="1229336272"/>
      </c:barChart>
      <c:catAx>
        <c:axId val="99276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crossAx val="1229336272"/>
        <c:crosses val="autoZero"/>
        <c:auto val="1"/>
        <c:lblAlgn val="ctr"/>
        <c:lblOffset val="100"/>
        <c:noMultiLvlLbl val="0"/>
      </c:catAx>
      <c:valAx>
        <c:axId val="122933627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NL"/>
          </a:p>
        </c:txPr>
        <c:crossAx val="9927621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2613025</xdr:colOff>
      <xdr:row>527</xdr:row>
      <xdr:rowOff>69850</xdr:rowOff>
    </xdr:from>
    <xdr:to>
      <xdr:col>2</xdr:col>
      <xdr:colOff>654050</xdr:colOff>
      <xdr:row>541</xdr:row>
      <xdr:rowOff>142875</xdr:rowOff>
    </xdr:to>
    <xdr:graphicFrame macro="">
      <xdr:nvGraphicFramePr>
        <xdr:cNvPr id="2" name="Chart 1">
          <a:extLst>
            <a:ext uri="{FF2B5EF4-FFF2-40B4-BE49-F238E27FC236}">
              <a16:creationId xmlns:a16="http://schemas.microsoft.com/office/drawing/2014/main" id="{36FA3FAB-7CF9-7FE8-964E-15CAA51BFAD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2359025</xdr:colOff>
      <xdr:row>526</xdr:row>
      <xdr:rowOff>139700</xdr:rowOff>
    </xdr:from>
    <xdr:to>
      <xdr:col>9</xdr:col>
      <xdr:colOff>873125</xdr:colOff>
      <xdr:row>555</xdr:row>
      <xdr:rowOff>149225</xdr:rowOff>
    </xdr:to>
    <xdr:graphicFrame macro="">
      <xdr:nvGraphicFramePr>
        <xdr:cNvPr id="3" name="Chart 2">
          <a:extLst>
            <a:ext uri="{FF2B5EF4-FFF2-40B4-BE49-F238E27FC236}">
              <a16:creationId xmlns:a16="http://schemas.microsoft.com/office/drawing/2014/main" id="{5F420B02-DC29-DA58-9FCA-30F33EBC89E8}"/>
            </a:ext>
            <a:ext uri="{147F2762-F138-4A5C-976F-8EAC2B608ADB}">
              <a16:predDERef xmlns:a16="http://schemas.microsoft.com/office/drawing/2014/main" pred="{36FA3FAB-7CF9-7FE8-964E-15CAA51BFAD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32409-3123-4E34-84BD-F965D1B19793}">
  <sheetPr filterMode="1"/>
  <dimension ref="A1:L519"/>
  <sheetViews>
    <sheetView zoomScaleNormal="100" workbookViewId="0">
      <selection activeCell="J1" sqref="J1:J1048576"/>
    </sheetView>
  </sheetViews>
  <sheetFormatPr defaultColWidth="8.77734375" defaultRowHeight="14.4" x14ac:dyDescent="0.3"/>
  <cols>
    <col min="1" max="1" width="39.33203125" customWidth="1"/>
    <col min="2" max="2" width="10" bestFit="1" customWidth="1"/>
    <col min="3" max="3" width="12.77734375" bestFit="1" customWidth="1"/>
    <col min="4" max="4" width="14.44140625" bestFit="1" customWidth="1"/>
    <col min="5" max="5" width="42.44140625" style="33" customWidth="1"/>
    <col min="6" max="6" width="23.44140625" bestFit="1" customWidth="1"/>
    <col min="7" max="7" width="6.6640625" bestFit="1" customWidth="1"/>
    <col min="8" max="8" width="10.6640625" bestFit="1" customWidth="1"/>
    <col min="9" max="9" width="30.109375" style="33" customWidth="1"/>
    <col min="10" max="10" width="38.44140625" customWidth="1"/>
    <col min="11" max="11" width="43.44140625" customWidth="1"/>
    <col min="12" max="12" width="61.44140625" style="33" customWidth="1"/>
  </cols>
  <sheetData>
    <row r="1" spans="1:12" x14ac:dyDescent="0.3">
      <c r="A1" s="2" t="s">
        <v>0</v>
      </c>
      <c r="B1" s="2" t="s">
        <v>1</v>
      </c>
      <c r="C1" s="3" t="s">
        <v>2</v>
      </c>
      <c r="D1" s="3" t="s">
        <v>3</v>
      </c>
      <c r="E1" s="63" t="s">
        <v>4</v>
      </c>
      <c r="F1" s="3" t="s">
        <v>5</v>
      </c>
      <c r="G1" s="3" t="s">
        <v>6</v>
      </c>
      <c r="H1" s="3" t="s">
        <v>7</v>
      </c>
      <c r="I1" s="63" t="s">
        <v>8</v>
      </c>
      <c r="J1" s="3" t="s">
        <v>5</v>
      </c>
      <c r="K1" s="71" t="s">
        <v>9</v>
      </c>
      <c r="L1" s="63" t="s">
        <v>10</v>
      </c>
    </row>
    <row r="2" spans="1:12" hidden="1" x14ac:dyDescent="0.3">
      <c r="A2" s="4">
        <v>44809</v>
      </c>
      <c r="B2" s="5" t="s">
        <v>11</v>
      </c>
      <c r="C2" s="6" t="s">
        <v>12</v>
      </c>
      <c r="D2" s="6" t="s">
        <v>13</v>
      </c>
      <c r="E2" s="36" t="s">
        <v>14</v>
      </c>
      <c r="F2" s="6" t="s">
        <v>15</v>
      </c>
      <c r="G2" s="6">
        <v>30</v>
      </c>
      <c r="H2" s="6" t="s">
        <v>16</v>
      </c>
      <c r="I2" s="32" t="s">
        <v>17</v>
      </c>
      <c r="J2" s="21" t="s">
        <v>18</v>
      </c>
      <c r="K2" s="7"/>
      <c r="L2" s="25" t="s">
        <v>19</v>
      </c>
    </row>
    <row r="3" spans="1:12" ht="28.8" hidden="1" x14ac:dyDescent="0.3">
      <c r="A3" s="4">
        <v>44809</v>
      </c>
      <c r="B3" s="5" t="s">
        <v>11</v>
      </c>
      <c r="C3" s="6" t="s">
        <v>20</v>
      </c>
      <c r="D3" s="6" t="s">
        <v>21</v>
      </c>
      <c r="E3" s="36" t="s">
        <v>22</v>
      </c>
      <c r="F3" s="6" t="s">
        <v>15</v>
      </c>
      <c r="G3" s="6">
        <v>45</v>
      </c>
      <c r="H3" s="6" t="s">
        <v>16</v>
      </c>
      <c r="I3" s="32" t="s">
        <v>23</v>
      </c>
      <c r="J3" s="26" t="s">
        <v>24</v>
      </c>
      <c r="K3" s="7"/>
      <c r="L3" s="27" t="s">
        <v>25</v>
      </c>
    </row>
    <row r="4" spans="1:12" ht="28.8" hidden="1" x14ac:dyDescent="0.3">
      <c r="A4" s="4">
        <v>44809</v>
      </c>
      <c r="B4" s="5" t="s">
        <v>11</v>
      </c>
      <c r="C4" s="6" t="s">
        <v>20</v>
      </c>
      <c r="D4" s="6" t="s">
        <v>26</v>
      </c>
      <c r="E4" s="36" t="s">
        <v>27</v>
      </c>
      <c r="F4" s="6" t="s">
        <v>15</v>
      </c>
      <c r="G4" s="6">
        <v>60</v>
      </c>
      <c r="H4" s="6" t="s">
        <v>28</v>
      </c>
      <c r="I4" s="37" t="s">
        <v>29</v>
      </c>
      <c r="J4" s="22" t="s">
        <v>30</v>
      </c>
      <c r="K4" s="22" t="s">
        <v>30</v>
      </c>
      <c r="L4" s="31" t="s">
        <v>31</v>
      </c>
    </row>
    <row r="5" spans="1:12" ht="28.8" hidden="1" x14ac:dyDescent="0.3">
      <c r="A5" s="4">
        <v>44810</v>
      </c>
      <c r="B5" s="5" t="s">
        <v>11</v>
      </c>
      <c r="C5" s="6" t="s">
        <v>20</v>
      </c>
      <c r="D5" s="6" t="s">
        <v>32</v>
      </c>
      <c r="E5" s="36" t="s">
        <v>33</v>
      </c>
      <c r="F5" s="6" t="s">
        <v>15</v>
      </c>
      <c r="G5" s="6">
        <v>40</v>
      </c>
      <c r="H5" s="6" t="s">
        <v>16</v>
      </c>
      <c r="I5" s="32" t="s">
        <v>34</v>
      </c>
      <c r="J5" s="24" t="s">
        <v>35</v>
      </c>
      <c r="K5" s="7"/>
      <c r="L5" s="29" t="s">
        <v>36</v>
      </c>
    </row>
    <row r="6" spans="1:12" ht="28.8" hidden="1" x14ac:dyDescent="0.3">
      <c r="A6" s="4">
        <v>44810</v>
      </c>
      <c r="B6" s="5" t="s">
        <v>11</v>
      </c>
      <c r="C6" s="6" t="s">
        <v>20</v>
      </c>
      <c r="D6" s="6" t="s">
        <v>37</v>
      </c>
      <c r="E6" s="36" t="s">
        <v>38</v>
      </c>
      <c r="F6" s="6" t="s">
        <v>15</v>
      </c>
      <c r="G6" s="6">
        <v>90</v>
      </c>
      <c r="H6" s="6" t="s">
        <v>16</v>
      </c>
      <c r="I6" s="37" t="s">
        <v>39</v>
      </c>
      <c r="J6" s="21" t="s">
        <v>18</v>
      </c>
      <c r="K6" s="21" t="s">
        <v>18</v>
      </c>
      <c r="L6" s="25" t="s">
        <v>40</v>
      </c>
    </row>
    <row r="7" spans="1:12" ht="28.8" hidden="1" x14ac:dyDescent="0.3">
      <c r="A7" s="4">
        <v>44810</v>
      </c>
      <c r="B7" s="5" t="s">
        <v>11</v>
      </c>
      <c r="C7" s="6" t="s">
        <v>20</v>
      </c>
      <c r="D7" s="6" t="s">
        <v>21</v>
      </c>
      <c r="E7" s="36" t="s">
        <v>41</v>
      </c>
      <c r="F7" s="6" t="s">
        <v>15</v>
      </c>
      <c r="G7" s="6">
        <v>45</v>
      </c>
      <c r="H7" s="6" t="s">
        <v>16</v>
      </c>
      <c r="I7" s="32" t="s">
        <v>23</v>
      </c>
      <c r="J7" s="26" t="s">
        <v>24</v>
      </c>
      <c r="K7" s="7"/>
      <c r="L7" s="27" t="s">
        <v>25</v>
      </c>
    </row>
    <row r="8" spans="1:12" hidden="1" x14ac:dyDescent="0.3">
      <c r="A8" s="4">
        <v>44811</v>
      </c>
      <c r="B8" s="5" t="s">
        <v>11</v>
      </c>
      <c r="C8" s="6" t="s">
        <v>12</v>
      </c>
      <c r="D8" s="6" t="s">
        <v>13</v>
      </c>
      <c r="E8" s="36" t="s">
        <v>42</v>
      </c>
      <c r="F8" s="6" t="s">
        <v>15</v>
      </c>
      <c r="G8" s="6">
        <v>30</v>
      </c>
      <c r="H8" s="6" t="s">
        <v>16</v>
      </c>
      <c r="I8" s="32" t="s">
        <v>43</v>
      </c>
      <c r="J8" s="21" t="s">
        <v>18</v>
      </c>
      <c r="K8" s="7"/>
      <c r="L8" s="25" t="s">
        <v>40</v>
      </c>
    </row>
    <row r="9" spans="1:12" ht="28.8" hidden="1" x14ac:dyDescent="0.3">
      <c r="A9" s="4">
        <v>44811</v>
      </c>
      <c r="B9" s="5" t="s">
        <v>11</v>
      </c>
      <c r="C9" s="6" t="s">
        <v>20</v>
      </c>
      <c r="D9" s="6" t="s">
        <v>32</v>
      </c>
      <c r="E9" s="36" t="s">
        <v>44</v>
      </c>
      <c r="F9" s="6" t="s">
        <v>15</v>
      </c>
      <c r="G9" s="6">
        <v>40</v>
      </c>
      <c r="H9" s="6" t="s">
        <v>16</v>
      </c>
      <c r="I9" s="32" t="s">
        <v>34</v>
      </c>
      <c r="J9" s="24" t="s">
        <v>35</v>
      </c>
      <c r="K9" s="7"/>
      <c r="L9" s="29" t="s">
        <v>36</v>
      </c>
    </row>
    <row r="10" spans="1:12" ht="28.8" hidden="1" x14ac:dyDescent="0.3">
      <c r="A10" s="4">
        <v>44811</v>
      </c>
      <c r="B10" s="5" t="s">
        <v>11</v>
      </c>
      <c r="C10" s="6" t="s">
        <v>12</v>
      </c>
      <c r="D10" s="6" t="s">
        <v>45</v>
      </c>
      <c r="E10" s="36" t="s">
        <v>46</v>
      </c>
      <c r="F10" s="6" t="s">
        <v>15</v>
      </c>
      <c r="G10" s="6">
        <v>40</v>
      </c>
      <c r="H10" s="6" t="s">
        <v>16</v>
      </c>
      <c r="I10" s="32" t="s">
        <v>47</v>
      </c>
      <c r="J10" s="24" t="s">
        <v>35</v>
      </c>
      <c r="K10" s="7"/>
      <c r="L10" s="29" t="s">
        <v>48</v>
      </c>
    </row>
    <row r="11" spans="1:12" hidden="1" x14ac:dyDescent="0.3">
      <c r="A11" s="4">
        <v>44811</v>
      </c>
      <c r="B11" s="5" t="s">
        <v>11</v>
      </c>
      <c r="C11" s="6" t="s">
        <v>12</v>
      </c>
      <c r="D11" s="6" t="s">
        <v>49</v>
      </c>
      <c r="E11" s="36" t="s">
        <v>50</v>
      </c>
      <c r="F11" s="6" t="s">
        <v>15</v>
      </c>
      <c r="G11" s="6">
        <v>72</v>
      </c>
      <c r="H11" s="6" t="s">
        <v>16</v>
      </c>
      <c r="I11" s="32" t="s">
        <v>51</v>
      </c>
      <c r="J11" s="21" t="s">
        <v>18</v>
      </c>
      <c r="K11" s="7"/>
      <c r="L11" s="25" t="s">
        <v>52</v>
      </c>
    </row>
    <row r="12" spans="1:12" ht="28.8" hidden="1" x14ac:dyDescent="0.3">
      <c r="A12" s="4">
        <v>44811</v>
      </c>
      <c r="B12" s="5" t="s">
        <v>11</v>
      </c>
      <c r="C12" s="6" t="s">
        <v>12</v>
      </c>
      <c r="D12" s="6" t="s">
        <v>21</v>
      </c>
      <c r="E12" s="36" t="s">
        <v>53</v>
      </c>
      <c r="F12" s="6" t="s">
        <v>15</v>
      </c>
      <c r="G12" s="6">
        <v>45</v>
      </c>
      <c r="H12" s="6" t="s">
        <v>16</v>
      </c>
      <c r="I12" s="32" t="s">
        <v>23</v>
      </c>
      <c r="J12" s="26" t="s">
        <v>24</v>
      </c>
      <c r="K12" s="7"/>
      <c r="L12" s="27" t="s">
        <v>25</v>
      </c>
    </row>
    <row r="13" spans="1:12" ht="28.8" hidden="1" x14ac:dyDescent="0.3">
      <c r="A13" s="4">
        <v>44812</v>
      </c>
      <c r="B13" s="5" t="s">
        <v>11</v>
      </c>
      <c r="C13" s="6" t="s">
        <v>20</v>
      </c>
      <c r="D13" s="6" t="s">
        <v>32</v>
      </c>
      <c r="E13" s="36" t="s">
        <v>54</v>
      </c>
      <c r="F13" s="6" t="s">
        <v>15</v>
      </c>
      <c r="G13" s="6">
        <v>40</v>
      </c>
      <c r="H13" s="6" t="s">
        <v>16</v>
      </c>
      <c r="I13" s="32" t="s">
        <v>34</v>
      </c>
      <c r="J13" s="24" t="s">
        <v>35</v>
      </c>
      <c r="K13" s="7"/>
      <c r="L13" s="29" t="s">
        <v>36</v>
      </c>
    </row>
    <row r="14" spans="1:12" ht="28.8" hidden="1" x14ac:dyDescent="0.3">
      <c r="A14" s="4">
        <v>44812</v>
      </c>
      <c r="B14" s="5" t="s">
        <v>11</v>
      </c>
      <c r="C14" s="6" t="s">
        <v>12</v>
      </c>
      <c r="D14" s="6" t="s">
        <v>45</v>
      </c>
      <c r="E14" s="36" t="s">
        <v>55</v>
      </c>
      <c r="F14" s="6" t="s">
        <v>15</v>
      </c>
      <c r="G14" s="6">
        <v>40</v>
      </c>
      <c r="H14" s="6" t="s">
        <v>16</v>
      </c>
      <c r="I14" s="32" t="s">
        <v>47</v>
      </c>
      <c r="J14" s="24" t="s">
        <v>35</v>
      </c>
      <c r="K14" s="7"/>
      <c r="L14" s="29" t="s">
        <v>48</v>
      </c>
    </row>
    <row r="15" spans="1:12" ht="28.8" hidden="1" x14ac:dyDescent="0.3">
      <c r="A15" s="4">
        <v>44812</v>
      </c>
      <c r="B15" s="5" t="s">
        <v>11</v>
      </c>
      <c r="C15" s="6" t="s">
        <v>20</v>
      </c>
      <c r="D15" s="6" t="s">
        <v>26</v>
      </c>
      <c r="E15" s="36" t="s">
        <v>56</v>
      </c>
      <c r="F15" s="6" t="s">
        <v>15</v>
      </c>
      <c r="G15" s="6">
        <v>60</v>
      </c>
      <c r="H15" s="6" t="s">
        <v>28</v>
      </c>
      <c r="I15" s="37" t="s">
        <v>29</v>
      </c>
      <c r="J15" s="22" t="s">
        <v>30</v>
      </c>
      <c r="K15" s="22" t="s">
        <v>30</v>
      </c>
      <c r="L15" s="31" t="s">
        <v>31</v>
      </c>
    </row>
    <row r="16" spans="1:12" ht="28.8" hidden="1" x14ac:dyDescent="0.3">
      <c r="A16" s="4">
        <v>44813</v>
      </c>
      <c r="B16" s="5" t="s">
        <v>11</v>
      </c>
      <c r="C16" s="6" t="s">
        <v>20</v>
      </c>
      <c r="D16" s="6" t="s">
        <v>32</v>
      </c>
      <c r="E16" s="36" t="s">
        <v>57</v>
      </c>
      <c r="F16" s="6" t="s">
        <v>15</v>
      </c>
      <c r="G16" s="6">
        <v>40</v>
      </c>
      <c r="H16" s="6" t="s">
        <v>58</v>
      </c>
      <c r="I16" s="32" t="s">
        <v>34</v>
      </c>
      <c r="J16" s="24" t="s">
        <v>35</v>
      </c>
      <c r="K16" s="7"/>
      <c r="L16" s="29" t="s">
        <v>36</v>
      </c>
    </row>
    <row r="17" spans="1:12" ht="28.8" hidden="1" x14ac:dyDescent="0.3">
      <c r="A17" s="4">
        <v>44813</v>
      </c>
      <c r="B17" s="5" t="s">
        <v>11</v>
      </c>
      <c r="C17" s="6" t="s">
        <v>12</v>
      </c>
      <c r="D17" s="6" t="s">
        <v>45</v>
      </c>
      <c r="E17" s="36" t="s">
        <v>59</v>
      </c>
      <c r="F17" s="6" t="s">
        <v>15</v>
      </c>
      <c r="G17" s="6">
        <v>40</v>
      </c>
      <c r="H17" s="6" t="s">
        <v>16</v>
      </c>
      <c r="I17" s="32" t="s">
        <v>47</v>
      </c>
      <c r="J17" s="24" t="s">
        <v>35</v>
      </c>
      <c r="K17" s="7"/>
      <c r="L17" s="29" t="s">
        <v>48</v>
      </c>
    </row>
    <row r="18" spans="1:12" ht="28.8" hidden="1" x14ac:dyDescent="0.3">
      <c r="A18" s="4">
        <v>44813</v>
      </c>
      <c r="B18" s="5" t="s">
        <v>11</v>
      </c>
      <c r="C18" s="6" t="s">
        <v>12</v>
      </c>
      <c r="D18" s="6" t="s">
        <v>21</v>
      </c>
      <c r="E18" s="36" t="s">
        <v>60</v>
      </c>
      <c r="F18" s="6" t="s">
        <v>15</v>
      </c>
      <c r="G18" s="6">
        <v>45</v>
      </c>
      <c r="H18" s="6" t="s">
        <v>16</v>
      </c>
      <c r="I18" s="32" t="s">
        <v>23</v>
      </c>
      <c r="J18" s="26" t="s">
        <v>24</v>
      </c>
      <c r="K18" s="7"/>
      <c r="L18" s="27" t="s">
        <v>25</v>
      </c>
    </row>
    <row r="19" spans="1:12" hidden="1" x14ac:dyDescent="0.3">
      <c r="A19" s="4">
        <v>44813</v>
      </c>
      <c r="B19" s="5" t="s">
        <v>11</v>
      </c>
      <c r="C19" s="6" t="s">
        <v>20</v>
      </c>
      <c r="D19" s="6" t="s">
        <v>37</v>
      </c>
      <c r="E19" s="36" t="s">
        <v>61</v>
      </c>
      <c r="F19" s="6" t="s">
        <v>15</v>
      </c>
      <c r="G19" s="6">
        <v>90</v>
      </c>
      <c r="H19" s="6" t="s">
        <v>16</v>
      </c>
      <c r="I19" s="32" t="s">
        <v>62</v>
      </c>
      <c r="J19" s="21" t="s">
        <v>18</v>
      </c>
      <c r="K19" s="7"/>
      <c r="L19" s="25" t="s">
        <v>63</v>
      </c>
    </row>
    <row r="20" spans="1:12" hidden="1" x14ac:dyDescent="0.3">
      <c r="A20" s="4">
        <v>44816</v>
      </c>
      <c r="B20" s="5" t="s">
        <v>11</v>
      </c>
      <c r="C20" s="6" t="s">
        <v>12</v>
      </c>
      <c r="D20" s="6" t="s">
        <v>13</v>
      </c>
      <c r="E20" s="36" t="s">
        <v>14</v>
      </c>
      <c r="F20" s="6" t="s">
        <v>15</v>
      </c>
      <c r="G20" s="6">
        <v>30</v>
      </c>
      <c r="H20" s="6" t="s">
        <v>16</v>
      </c>
      <c r="I20" s="32" t="s">
        <v>17</v>
      </c>
      <c r="J20" s="21" t="s">
        <v>18</v>
      </c>
      <c r="K20" s="7"/>
      <c r="L20" s="25" t="s">
        <v>19</v>
      </c>
    </row>
    <row r="21" spans="1:12" ht="28.8" hidden="1" x14ac:dyDescent="0.3">
      <c r="A21" s="4">
        <v>44816</v>
      </c>
      <c r="B21" s="5" t="s">
        <v>11</v>
      </c>
      <c r="C21" s="6" t="s">
        <v>20</v>
      </c>
      <c r="D21" s="6" t="s">
        <v>21</v>
      </c>
      <c r="E21" s="36" t="s">
        <v>22</v>
      </c>
      <c r="F21" s="6" t="s">
        <v>15</v>
      </c>
      <c r="G21" s="6">
        <v>45</v>
      </c>
      <c r="H21" s="6" t="s">
        <v>16</v>
      </c>
      <c r="I21" s="32" t="s">
        <v>23</v>
      </c>
      <c r="J21" s="26" t="s">
        <v>24</v>
      </c>
      <c r="K21" s="7"/>
      <c r="L21" s="27" t="s">
        <v>25</v>
      </c>
    </row>
    <row r="22" spans="1:12" ht="28.8" hidden="1" x14ac:dyDescent="0.3">
      <c r="A22" s="4">
        <v>44816</v>
      </c>
      <c r="B22" s="5" t="s">
        <v>11</v>
      </c>
      <c r="C22" s="6" t="s">
        <v>20</v>
      </c>
      <c r="D22" s="6" t="s">
        <v>26</v>
      </c>
      <c r="E22" s="36" t="s">
        <v>27</v>
      </c>
      <c r="F22" s="6" t="s">
        <v>15</v>
      </c>
      <c r="G22" s="6">
        <v>60</v>
      </c>
      <c r="H22" s="6" t="s">
        <v>28</v>
      </c>
      <c r="I22" s="37" t="s">
        <v>29</v>
      </c>
      <c r="J22" s="22" t="s">
        <v>30</v>
      </c>
      <c r="K22" s="22" t="s">
        <v>30</v>
      </c>
      <c r="L22" s="31" t="s">
        <v>31</v>
      </c>
    </row>
    <row r="23" spans="1:12" ht="28.8" hidden="1" x14ac:dyDescent="0.3">
      <c r="A23" s="4">
        <v>44817</v>
      </c>
      <c r="B23" s="5" t="s">
        <v>11</v>
      </c>
      <c r="C23" s="6" t="s">
        <v>20</v>
      </c>
      <c r="D23" s="6" t="s">
        <v>32</v>
      </c>
      <c r="E23" s="36" t="s">
        <v>64</v>
      </c>
      <c r="F23" s="6" t="s">
        <v>15</v>
      </c>
      <c r="G23" s="6">
        <v>40</v>
      </c>
      <c r="H23" s="6" t="s">
        <v>16</v>
      </c>
      <c r="I23" s="32" t="s">
        <v>34</v>
      </c>
      <c r="J23" s="24" t="s">
        <v>35</v>
      </c>
      <c r="K23" s="7"/>
      <c r="L23" s="29" t="s">
        <v>36</v>
      </c>
    </row>
    <row r="24" spans="1:12" ht="28.8" hidden="1" x14ac:dyDescent="0.3">
      <c r="A24" s="4">
        <v>44817</v>
      </c>
      <c r="B24" s="5" t="s">
        <v>11</v>
      </c>
      <c r="C24" s="6" t="s">
        <v>12</v>
      </c>
      <c r="D24" s="6" t="s">
        <v>45</v>
      </c>
      <c r="E24" s="36" t="s">
        <v>65</v>
      </c>
      <c r="F24" s="6" t="s">
        <v>15</v>
      </c>
      <c r="G24" s="6">
        <v>40</v>
      </c>
      <c r="H24" s="6" t="s">
        <v>16</v>
      </c>
      <c r="I24" s="32" t="s">
        <v>47</v>
      </c>
      <c r="J24" s="24" t="s">
        <v>35</v>
      </c>
      <c r="K24" s="7"/>
      <c r="L24" s="29" t="s">
        <v>48</v>
      </c>
    </row>
    <row r="25" spans="1:12" ht="28.8" hidden="1" x14ac:dyDescent="0.3">
      <c r="A25" s="4">
        <v>44817</v>
      </c>
      <c r="B25" s="5" t="s">
        <v>11</v>
      </c>
      <c r="C25" s="6" t="s">
        <v>20</v>
      </c>
      <c r="D25" s="6" t="s">
        <v>37</v>
      </c>
      <c r="E25" s="36" t="s">
        <v>38</v>
      </c>
      <c r="F25" s="6" t="s">
        <v>15</v>
      </c>
      <c r="G25" s="6">
        <v>90</v>
      </c>
      <c r="H25" s="6" t="s">
        <v>16</v>
      </c>
      <c r="I25" s="37" t="s">
        <v>39</v>
      </c>
      <c r="J25" s="21" t="s">
        <v>18</v>
      </c>
      <c r="K25" s="21" t="s">
        <v>18</v>
      </c>
      <c r="L25" s="25" t="s">
        <v>40</v>
      </c>
    </row>
    <row r="26" spans="1:12" ht="28.8" hidden="1" x14ac:dyDescent="0.3">
      <c r="A26" s="4">
        <v>44817</v>
      </c>
      <c r="B26" s="5" t="s">
        <v>11</v>
      </c>
      <c r="C26" s="6" t="s">
        <v>20</v>
      </c>
      <c r="D26" s="6" t="s">
        <v>21</v>
      </c>
      <c r="E26" s="36" t="s">
        <v>41</v>
      </c>
      <c r="F26" s="6" t="s">
        <v>15</v>
      </c>
      <c r="G26" s="6">
        <v>45</v>
      </c>
      <c r="H26" s="6" t="s">
        <v>16</v>
      </c>
      <c r="I26" s="32" t="s">
        <v>23</v>
      </c>
      <c r="J26" s="26" t="s">
        <v>24</v>
      </c>
      <c r="K26" s="7"/>
      <c r="L26" s="27" t="s">
        <v>25</v>
      </c>
    </row>
    <row r="27" spans="1:12" hidden="1" x14ac:dyDescent="0.3">
      <c r="A27" s="4">
        <v>44818</v>
      </c>
      <c r="B27" s="5" t="s">
        <v>11</v>
      </c>
      <c r="C27" s="6" t="s">
        <v>12</v>
      </c>
      <c r="D27" s="6" t="s">
        <v>13</v>
      </c>
      <c r="E27" s="36" t="s">
        <v>66</v>
      </c>
      <c r="F27" s="6" t="s">
        <v>15</v>
      </c>
      <c r="G27" s="6">
        <v>30</v>
      </c>
      <c r="H27" s="6" t="s">
        <v>16</v>
      </c>
      <c r="I27" s="32" t="s">
        <v>43</v>
      </c>
      <c r="J27" s="21" t="s">
        <v>18</v>
      </c>
      <c r="K27" s="7"/>
      <c r="L27" s="25" t="s">
        <v>40</v>
      </c>
    </row>
    <row r="28" spans="1:12" ht="28.8" hidden="1" x14ac:dyDescent="0.3">
      <c r="A28" s="4">
        <v>44818</v>
      </c>
      <c r="B28" s="5" t="s">
        <v>11</v>
      </c>
      <c r="C28" s="6" t="s">
        <v>20</v>
      </c>
      <c r="D28" s="6" t="s">
        <v>32</v>
      </c>
      <c r="E28" s="36" t="s">
        <v>67</v>
      </c>
      <c r="F28" s="6" t="s">
        <v>15</v>
      </c>
      <c r="G28" s="6">
        <v>40</v>
      </c>
      <c r="H28" s="6" t="s">
        <v>16</v>
      </c>
      <c r="I28" s="32" t="s">
        <v>34</v>
      </c>
      <c r="J28" s="24" t="s">
        <v>35</v>
      </c>
      <c r="K28" s="7"/>
      <c r="L28" s="29" t="s">
        <v>36</v>
      </c>
    </row>
    <row r="29" spans="1:12" ht="28.8" hidden="1" x14ac:dyDescent="0.3">
      <c r="A29" s="4">
        <v>44818</v>
      </c>
      <c r="B29" s="5" t="s">
        <v>11</v>
      </c>
      <c r="C29" s="6" t="s">
        <v>12</v>
      </c>
      <c r="D29" s="6" t="s">
        <v>45</v>
      </c>
      <c r="E29" s="36" t="s">
        <v>68</v>
      </c>
      <c r="F29" s="6" t="s">
        <v>15</v>
      </c>
      <c r="G29" s="6">
        <v>40</v>
      </c>
      <c r="H29" s="6" t="s">
        <v>16</v>
      </c>
      <c r="I29" s="32" t="s">
        <v>47</v>
      </c>
      <c r="J29" s="24" t="s">
        <v>35</v>
      </c>
      <c r="K29" s="7"/>
      <c r="L29" s="29" t="s">
        <v>48</v>
      </c>
    </row>
    <row r="30" spans="1:12" ht="28.8" hidden="1" x14ac:dyDescent="0.3">
      <c r="A30" s="4">
        <v>44818</v>
      </c>
      <c r="B30" s="5" t="s">
        <v>11</v>
      </c>
      <c r="C30" s="6" t="s">
        <v>12</v>
      </c>
      <c r="D30" s="6" t="s">
        <v>21</v>
      </c>
      <c r="E30" s="36" t="s">
        <v>53</v>
      </c>
      <c r="F30" s="6" t="s">
        <v>15</v>
      </c>
      <c r="G30" s="6">
        <v>45</v>
      </c>
      <c r="H30" s="6" t="s">
        <v>16</v>
      </c>
      <c r="I30" s="32" t="s">
        <v>23</v>
      </c>
      <c r="J30" s="26" t="s">
        <v>24</v>
      </c>
      <c r="K30" s="7"/>
      <c r="L30" s="27" t="s">
        <v>25</v>
      </c>
    </row>
    <row r="31" spans="1:12" ht="28.8" hidden="1" x14ac:dyDescent="0.3">
      <c r="A31" s="4">
        <v>44819</v>
      </c>
      <c r="B31" s="5" t="s">
        <v>11</v>
      </c>
      <c r="C31" s="6" t="s">
        <v>20</v>
      </c>
      <c r="D31" s="6" t="s">
        <v>32</v>
      </c>
      <c r="E31" s="36" t="s">
        <v>69</v>
      </c>
      <c r="F31" s="6" t="s">
        <v>15</v>
      </c>
      <c r="G31" s="6">
        <v>40</v>
      </c>
      <c r="H31" s="6" t="s">
        <v>16</v>
      </c>
      <c r="I31" s="32" t="s">
        <v>34</v>
      </c>
      <c r="J31" s="24" t="s">
        <v>35</v>
      </c>
      <c r="K31" s="7"/>
      <c r="L31" s="29" t="s">
        <v>36</v>
      </c>
    </row>
    <row r="32" spans="1:12" ht="28.8" hidden="1" x14ac:dyDescent="0.3">
      <c r="A32" s="4">
        <v>44819</v>
      </c>
      <c r="B32" s="5" t="s">
        <v>11</v>
      </c>
      <c r="C32" s="6" t="s">
        <v>12</v>
      </c>
      <c r="D32" s="6" t="s">
        <v>45</v>
      </c>
      <c r="E32" s="36" t="s">
        <v>70</v>
      </c>
      <c r="F32" s="6" t="s">
        <v>15</v>
      </c>
      <c r="G32" s="6">
        <v>40</v>
      </c>
      <c r="H32" s="6" t="s">
        <v>16</v>
      </c>
      <c r="I32" s="32" t="s">
        <v>47</v>
      </c>
      <c r="J32" s="24" t="s">
        <v>35</v>
      </c>
      <c r="K32" s="7"/>
      <c r="L32" s="29" t="s">
        <v>48</v>
      </c>
    </row>
    <row r="33" spans="1:12" ht="28.8" hidden="1" x14ac:dyDescent="0.3">
      <c r="A33" s="4">
        <v>44819</v>
      </c>
      <c r="B33" s="5" t="s">
        <v>11</v>
      </c>
      <c r="C33" s="6" t="s">
        <v>20</v>
      </c>
      <c r="D33" s="6" t="s">
        <v>26</v>
      </c>
      <c r="E33" s="36" t="s">
        <v>56</v>
      </c>
      <c r="F33" s="6" t="s">
        <v>15</v>
      </c>
      <c r="G33" s="6">
        <v>60</v>
      </c>
      <c r="H33" s="6" t="s">
        <v>28</v>
      </c>
      <c r="I33" s="37" t="s">
        <v>29</v>
      </c>
      <c r="J33" s="22" t="s">
        <v>30</v>
      </c>
      <c r="K33" s="22" t="s">
        <v>30</v>
      </c>
      <c r="L33" s="31" t="s">
        <v>31</v>
      </c>
    </row>
    <row r="34" spans="1:12" hidden="1" x14ac:dyDescent="0.3">
      <c r="A34" s="4">
        <v>44820</v>
      </c>
      <c r="B34" s="5" t="s">
        <v>11</v>
      </c>
      <c r="C34" s="6" t="s">
        <v>12</v>
      </c>
      <c r="D34" s="6" t="s">
        <v>13</v>
      </c>
      <c r="E34" s="36" t="s">
        <v>71</v>
      </c>
      <c r="F34" s="6" t="s">
        <v>15</v>
      </c>
      <c r="G34" s="6">
        <v>30</v>
      </c>
      <c r="H34" s="6" t="s">
        <v>16</v>
      </c>
      <c r="I34" s="32" t="s">
        <v>43</v>
      </c>
      <c r="J34" s="21" t="s">
        <v>18</v>
      </c>
      <c r="K34" s="7"/>
      <c r="L34" s="25" t="s">
        <v>40</v>
      </c>
    </row>
    <row r="35" spans="1:12" ht="28.8" hidden="1" x14ac:dyDescent="0.3">
      <c r="A35" s="4">
        <v>44820</v>
      </c>
      <c r="B35" s="5" t="s">
        <v>11</v>
      </c>
      <c r="C35" s="6" t="s">
        <v>20</v>
      </c>
      <c r="D35" s="6" t="s">
        <v>32</v>
      </c>
      <c r="E35" s="36" t="s">
        <v>72</v>
      </c>
      <c r="F35" s="6" t="s">
        <v>15</v>
      </c>
      <c r="G35" s="6">
        <v>40</v>
      </c>
      <c r="H35" s="6" t="s">
        <v>58</v>
      </c>
      <c r="I35" s="32" t="s">
        <v>34</v>
      </c>
      <c r="J35" s="24" t="s">
        <v>35</v>
      </c>
      <c r="K35" s="7"/>
      <c r="L35" s="29" t="s">
        <v>36</v>
      </c>
    </row>
    <row r="36" spans="1:12" ht="28.8" hidden="1" x14ac:dyDescent="0.3">
      <c r="A36" s="4">
        <v>44820</v>
      </c>
      <c r="B36" s="5" t="s">
        <v>11</v>
      </c>
      <c r="C36" s="6" t="s">
        <v>12</v>
      </c>
      <c r="D36" s="6" t="s">
        <v>73</v>
      </c>
      <c r="E36" s="36" t="s">
        <v>74</v>
      </c>
      <c r="F36" s="6" t="s">
        <v>15</v>
      </c>
      <c r="G36" s="6">
        <v>40</v>
      </c>
      <c r="H36" s="6" t="s">
        <v>75</v>
      </c>
      <c r="I36" s="32" t="s">
        <v>47</v>
      </c>
      <c r="J36" s="24" t="s">
        <v>35</v>
      </c>
      <c r="K36" s="7"/>
      <c r="L36" s="29" t="s">
        <v>48</v>
      </c>
    </row>
    <row r="37" spans="1:12" ht="28.8" hidden="1" x14ac:dyDescent="0.3">
      <c r="A37" s="4">
        <v>44820</v>
      </c>
      <c r="B37" s="5" t="s">
        <v>11</v>
      </c>
      <c r="C37" s="6" t="s">
        <v>76</v>
      </c>
      <c r="D37" s="6" t="s">
        <v>73</v>
      </c>
      <c r="E37" s="36" t="s">
        <v>77</v>
      </c>
      <c r="F37" s="6" t="s">
        <v>15</v>
      </c>
      <c r="G37" s="6">
        <v>40</v>
      </c>
      <c r="H37" s="6" t="s">
        <v>75</v>
      </c>
      <c r="I37" s="32" t="s">
        <v>47</v>
      </c>
      <c r="J37" s="24" t="s">
        <v>35</v>
      </c>
      <c r="K37" s="7"/>
      <c r="L37" s="29" t="s">
        <v>48</v>
      </c>
    </row>
    <row r="38" spans="1:12" ht="28.8" hidden="1" x14ac:dyDescent="0.3">
      <c r="A38" s="4">
        <v>44820</v>
      </c>
      <c r="B38" s="5" t="s">
        <v>11</v>
      </c>
      <c r="C38" s="6" t="s">
        <v>12</v>
      </c>
      <c r="D38" s="6" t="s">
        <v>21</v>
      </c>
      <c r="E38" s="36" t="s">
        <v>60</v>
      </c>
      <c r="F38" s="6" t="s">
        <v>15</v>
      </c>
      <c r="G38" s="6">
        <v>45</v>
      </c>
      <c r="H38" s="6" t="s">
        <v>16</v>
      </c>
      <c r="I38" s="32" t="s">
        <v>23</v>
      </c>
      <c r="J38" s="26" t="s">
        <v>24</v>
      </c>
      <c r="K38" s="7"/>
      <c r="L38" s="27" t="s">
        <v>25</v>
      </c>
    </row>
    <row r="39" spans="1:12" hidden="1" x14ac:dyDescent="0.3">
      <c r="A39" s="4">
        <v>44820</v>
      </c>
      <c r="B39" s="5" t="s">
        <v>11</v>
      </c>
      <c r="C39" s="6" t="s">
        <v>20</v>
      </c>
      <c r="D39" s="6" t="s">
        <v>37</v>
      </c>
      <c r="E39" s="36" t="s">
        <v>61</v>
      </c>
      <c r="F39" s="6" t="s">
        <v>15</v>
      </c>
      <c r="G39" s="6">
        <v>90</v>
      </c>
      <c r="H39" s="6" t="s">
        <v>16</v>
      </c>
      <c r="I39" s="32" t="s">
        <v>62</v>
      </c>
      <c r="J39" s="21" t="s">
        <v>18</v>
      </c>
      <c r="K39" s="7"/>
      <c r="L39" s="25" t="s">
        <v>63</v>
      </c>
    </row>
    <row r="40" spans="1:12" hidden="1" x14ac:dyDescent="0.3">
      <c r="A40" s="4">
        <v>44823</v>
      </c>
      <c r="B40" s="5" t="s">
        <v>11</v>
      </c>
      <c r="C40" s="6" t="s">
        <v>20</v>
      </c>
      <c r="D40" s="6" t="s">
        <v>78</v>
      </c>
      <c r="E40" s="36" t="s">
        <v>79</v>
      </c>
      <c r="F40" s="6" t="s">
        <v>15</v>
      </c>
      <c r="G40" s="6">
        <v>30</v>
      </c>
      <c r="H40" s="6" t="s">
        <v>16</v>
      </c>
      <c r="I40" s="32" t="s">
        <v>43</v>
      </c>
      <c r="J40" s="21" t="s">
        <v>18</v>
      </c>
      <c r="K40" s="7"/>
      <c r="L40" s="25" t="s">
        <v>40</v>
      </c>
    </row>
    <row r="41" spans="1:12" ht="28.8" hidden="1" x14ac:dyDescent="0.3">
      <c r="A41" s="4">
        <v>44823</v>
      </c>
      <c r="B41" s="5" t="s">
        <v>11</v>
      </c>
      <c r="C41" s="6" t="s">
        <v>20</v>
      </c>
      <c r="D41" s="6" t="s">
        <v>80</v>
      </c>
      <c r="E41" s="36" t="s">
        <v>81</v>
      </c>
      <c r="F41" s="6" t="s">
        <v>15</v>
      </c>
      <c r="G41" s="6">
        <v>60</v>
      </c>
      <c r="H41" s="6" t="s">
        <v>16</v>
      </c>
      <c r="I41" s="32" t="s">
        <v>51</v>
      </c>
      <c r="J41" s="21" t="s">
        <v>18</v>
      </c>
      <c r="K41" s="7"/>
      <c r="L41" s="25" t="s">
        <v>52</v>
      </c>
    </row>
    <row r="42" spans="1:12" ht="28.8" hidden="1" x14ac:dyDescent="0.3">
      <c r="A42" s="4">
        <v>44823</v>
      </c>
      <c r="B42" s="5" t="s">
        <v>11</v>
      </c>
      <c r="C42" s="6" t="s">
        <v>20</v>
      </c>
      <c r="D42" s="6" t="s">
        <v>21</v>
      </c>
      <c r="E42" s="36" t="s">
        <v>22</v>
      </c>
      <c r="F42" s="6" t="s">
        <v>15</v>
      </c>
      <c r="G42" s="6">
        <v>45</v>
      </c>
      <c r="H42" s="6" t="s">
        <v>16</v>
      </c>
      <c r="I42" s="32" t="s">
        <v>23</v>
      </c>
      <c r="J42" s="26" t="s">
        <v>24</v>
      </c>
      <c r="K42" s="7"/>
      <c r="L42" s="27" t="s">
        <v>25</v>
      </c>
    </row>
    <row r="43" spans="1:12" ht="28.8" hidden="1" x14ac:dyDescent="0.3">
      <c r="A43" s="4">
        <v>44823</v>
      </c>
      <c r="B43" s="5" t="s">
        <v>11</v>
      </c>
      <c r="C43" s="6" t="s">
        <v>20</v>
      </c>
      <c r="D43" s="6" t="s">
        <v>26</v>
      </c>
      <c r="E43" s="36" t="s">
        <v>27</v>
      </c>
      <c r="F43" s="6" t="s">
        <v>15</v>
      </c>
      <c r="G43" s="6">
        <v>60</v>
      </c>
      <c r="H43" s="6" t="s">
        <v>28</v>
      </c>
      <c r="I43" s="37" t="s">
        <v>29</v>
      </c>
      <c r="J43" s="22" t="s">
        <v>30</v>
      </c>
      <c r="K43" s="22" t="s">
        <v>30</v>
      </c>
      <c r="L43" s="31" t="s">
        <v>31</v>
      </c>
    </row>
    <row r="44" spans="1:12" ht="28.8" hidden="1" x14ac:dyDescent="0.3">
      <c r="A44" s="4">
        <v>44823</v>
      </c>
      <c r="B44" s="5" t="s">
        <v>11</v>
      </c>
      <c r="C44" s="6" t="s">
        <v>82</v>
      </c>
      <c r="D44" s="6" t="s">
        <v>73</v>
      </c>
      <c r="E44" s="36" t="s">
        <v>83</v>
      </c>
      <c r="F44" s="6" t="s">
        <v>15</v>
      </c>
      <c r="G44" s="6">
        <v>24</v>
      </c>
      <c r="H44" s="6" t="s">
        <v>84</v>
      </c>
      <c r="I44" s="32" t="s">
        <v>47</v>
      </c>
      <c r="J44" s="24" t="s">
        <v>35</v>
      </c>
      <c r="K44" s="7"/>
      <c r="L44" s="29" t="s">
        <v>48</v>
      </c>
    </row>
    <row r="45" spans="1:12" ht="28.8" hidden="1" x14ac:dyDescent="0.3">
      <c r="A45" s="4">
        <v>44823</v>
      </c>
      <c r="B45" s="5" t="s">
        <v>11</v>
      </c>
      <c r="C45" s="6" t="s">
        <v>82</v>
      </c>
      <c r="D45" s="6" t="s">
        <v>73</v>
      </c>
      <c r="E45" s="36" t="s">
        <v>85</v>
      </c>
      <c r="F45" s="6" t="s">
        <v>15</v>
      </c>
      <c r="G45" s="6">
        <v>24</v>
      </c>
      <c r="H45" s="6" t="s">
        <v>75</v>
      </c>
      <c r="I45" s="32" t="s">
        <v>47</v>
      </c>
      <c r="J45" s="24" t="s">
        <v>35</v>
      </c>
      <c r="K45" s="7"/>
      <c r="L45" s="29" t="s">
        <v>48</v>
      </c>
    </row>
    <row r="46" spans="1:12" hidden="1" x14ac:dyDescent="0.3">
      <c r="A46" s="4">
        <v>44823</v>
      </c>
      <c r="B46" s="5" t="s">
        <v>11</v>
      </c>
      <c r="C46" s="6" t="s">
        <v>12</v>
      </c>
      <c r="D46" s="6" t="s">
        <v>13</v>
      </c>
      <c r="E46" s="36" t="s">
        <v>14</v>
      </c>
      <c r="F46" s="6" t="s">
        <v>15</v>
      </c>
      <c r="G46" s="6">
        <v>30</v>
      </c>
      <c r="H46" s="6" t="s">
        <v>16</v>
      </c>
      <c r="I46" s="32" t="s">
        <v>17</v>
      </c>
      <c r="J46" s="21" t="s">
        <v>18</v>
      </c>
      <c r="K46" s="7"/>
      <c r="L46" s="25" t="s">
        <v>19</v>
      </c>
    </row>
    <row r="47" spans="1:12" ht="28.8" hidden="1" x14ac:dyDescent="0.3">
      <c r="A47" s="4">
        <v>44823</v>
      </c>
      <c r="B47" s="5" t="s">
        <v>11</v>
      </c>
      <c r="C47" s="6" t="s">
        <v>12</v>
      </c>
      <c r="D47" s="6" t="s">
        <v>80</v>
      </c>
      <c r="E47" s="36" t="s">
        <v>86</v>
      </c>
      <c r="F47" s="6" t="s">
        <v>15</v>
      </c>
      <c r="G47" s="6">
        <v>60</v>
      </c>
      <c r="H47" s="6" t="s">
        <v>16</v>
      </c>
      <c r="I47" s="32" t="s">
        <v>51</v>
      </c>
      <c r="J47" s="21" t="s">
        <v>18</v>
      </c>
      <c r="K47" s="7"/>
      <c r="L47" s="25" t="s">
        <v>52</v>
      </c>
    </row>
    <row r="48" spans="1:12" ht="28.8" hidden="1" x14ac:dyDescent="0.3">
      <c r="A48" s="4">
        <v>44823</v>
      </c>
      <c r="B48" s="5" t="s">
        <v>11</v>
      </c>
      <c r="C48" s="6" t="s">
        <v>87</v>
      </c>
      <c r="D48" s="6" t="s">
        <v>73</v>
      </c>
      <c r="E48" s="36" t="s">
        <v>88</v>
      </c>
      <c r="F48" s="6" t="s">
        <v>15</v>
      </c>
      <c r="G48" s="6">
        <v>24</v>
      </c>
      <c r="H48" s="6" t="s">
        <v>84</v>
      </c>
      <c r="I48" s="32" t="s">
        <v>47</v>
      </c>
      <c r="J48" s="24" t="s">
        <v>35</v>
      </c>
      <c r="K48" s="7"/>
      <c r="L48" s="29" t="s">
        <v>48</v>
      </c>
    </row>
    <row r="49" spans="1:12" ht="28.8" hidden="1" x14ac:dyDescent="0.3">
      <c r="A49" s="4">
        <v>44823</v>
      </c>
      <c r="B49" s="5" t="s">
        <v>11</v>
      </c>
      <c r="C49" s="6" t="s">
        <v>87</v>
      </c>
      <c r="D49" s="6" t="s">
        <v>73</v>
      </c>
      <c r="E49" s="36" t="s">
        <v>89</v>
      </c>
      <c r="F49" s="6" t="s">
        <v>15</v>
      </c>
      <c r="G49" s="6">
        <v>24</v>
      </c>
      <c r="H49" s="6" t="s">
        <v>75</v>
      </c>
      <c r="I49" s="32" t="s">
        <v>47</v>
      </c>
      <c r="J49" s="24" t="s">
        <v>35</v>
      </c>
      <c r="K49" s="7"/>
      <c r="L49" s="29" t="s">
        <v>48</v>
      </c>
    </row>
    <row r="50" spans="1:12" ht="28.8" hidden="1" x14ac:dyDescent="0.3">
      <c r="A50" s="4">
        <v>44824</v>
      </c>
      <c r="B50" s="5" t="s">
        <v>11</v>
      </c>
      <c r="C50" s="6" t="s">
        <v>20</v>
      </c>
      <c r="D50" s="6" t="s">
        <v>37</v>
      </c>
      <c r="E50" s="36" t="s">
        <v>38</v>
      </c>
      <c r="F50" s="6" t="s">
        <v>15</v>
      </c>
      <c r="G50" s="6">
        <v>90</v>
      </c>
      <c r="H50" s="6" t="s">
        <v>16</v>
      </c>
      <c r="I50" s="37" t="s">
        <v>39</v>
      </c>
      <c r="J50" s="21" t="s">
        <v>18</v>
      </c>
      <c r="K50" s="21" t="s">
        <v>18</v>
      </c>
      <c r="L50" s="25" t="s">
        <v>40</v>
      </c>
    </row>
    <row r="51" spans="1:12" ht="28.8" hidden="1" x14ac:dyDescent="0.3">
      <c r="A51" s="4">
        <v>44824</v>
      </c>
      <c r="B51" s="5" t="s">
        <v>11</v>
      </c>
      <c r="C51" s="6" t="s">
        <v>20</v>
      </c>
      <c r="D51" s="6" t="s">
        <v>80</v>
      </c>
      <c r="E51" s="36" t="s">
        <v>90</v>
      </c>
      <c r="F51" s="6" t="s">
        <v>15</v>
      </c>
      <c r="G51" s="6">
        <v>60</v>
      </c>
      <c r="H51" s="6" t="s">
        <v>16</v>
      </c>
      <c r="I51" s="32" t="s">
        <v>51</v>
      </c>
      <c r="J51" s="21" t="s">
        <v>18</v>
      </c>
      <c r="K51" s="7"/>
      <c r="L51" s="25" t="s">
        <v>52</v>
      </c>
    </row>
    <row r="52" spans="1:12" ht="28.8" hidden="1" x14ac:dyDescent="0.3">
      <c r="A52" s="4">
        <v>44824</v>
      </c>
      <c r="B52" s="5" t="s">
        <v>11</v>
      </c>
      <c r="C52" s="6" t="s">
        <v>20</v>
      </c>
      <c r="D52" s="6" t="s">
        <v>21</v>
      </c>
      <c r="E52" s="36" t="s">
        <v>41</v>
      </c>
      <c r="F52" s="6" t="s">
        <v>15</v>
      </c>
      <c r="G52" s="6">
        <v>45</v>
      </c>
      <c r="H52" s="6" t="s">
        <v>16</v>
      </c>
      <c r="I52" s="32" t="s">
        <v>23</v>
      </c>
      <c r="J52" s="26" t="s">
        <v>24</v>
      </c>
      <c r="K52" s="7"/>
      <c r="L52" s="27" t="s">
        <v>25</v>
      </c>
    </row>
    <row r="53" spans="1:12" ht="28.8" hidden="1" x14ac:dyDescent="0.3">
      <c r="A53" s="4">
        <v>44824</v>
      </c>
      <c r="B53" s="5" t="s">
        <v>11</v>
      </c>
      <c r="C53" s="6" t="s">
        <v>76</v>
      </c>
      <c r="D53" s="6" t="s">
        <v>73</v>
      </c>
      <c r="E53" s="36" t="s">
        <v>91</v>
      </c>
      <c r="F53" s="6" t="s">
        <v>15</v>
      </c>
      <c r="G53" s="6">
        <v>24</v>
      </c>
      <c r="H53" s="6" t="s">
        <v>84</v>
      </c>
      <c r="I53" s="32" t="s">
        <v>47</v>
      </c>
      <c r="J53" s="24" t="s">
        <v>35</v>
      </c>
      <c r="K53" s="7"/>
      <c r="L53" s="29" t="s">
        <v>48</v>
      </c>
    </row>
    <row r="54" spans="1:12" ht="28.8" hidden="1" x14ac:dyDescent="0.3">
      <c r="A54" s="4">
        <v>44824</v>
      </c>
      <c r="B54" s="5" t="s">
        <v>11</v>
      </c>
      <c r="C54" s="6" t="s">
        <v>76</v>
      </c>
      <c r="D54" s="6" t="s">
        <v>73</v>
      </c>
      <c r="E54" s="36" t="s">
        <v>92</v>
      </c>
      <c r="F54" s="6" t="s">
        <v>15</v>
      </c>
      <c r="G54" s="6">
        <v>24</v>
      </c>
      <c r="H54" s="6" t="s">
        <v>75</v>
      </c>
      <c r="I54" s="32" t="s">
        <v>47</v>
      </c>
      <c r="J54" s="24" t="s">
        <v>35</v>
      </c>
      <c r="K54" s="7"/>
      <c r="L54" s="29" t="s">
        <v>48</v>
      </c>
    </row>
    <row r="55" spans="1:12" ht="28.8" hidden="1" x14ac:dyDescent="0.3">
      <c r="A55" s="4">
        <v>44824</v>
      </c>
      <c r="B55" s="5" t="s">
        <v>11</v>
      </c>
      <c r="C55" s="6" t="s">
        <v>76</v>
      </c>
      <c r="D55" s="6" t="s">
        <v>73</v>
      </c>
      <c r="E55" s="36" t="s">
        <v>93</v>
      </c>
      <c r="F55" s="6" t="s">
        <v>15</v>
      </c>
      <c r="G55" s="6">
        <v>24</v>
      </c>
      <c r="H55" s="6" t="s">
        <v>84</v>
      </c>
      <c r="I55" s="32" t="s">
        <v>34</v>
      </c>
      <c r="J55" s="24" t="s">
        <v>35</v>
      </c>
      <c r="K55" s="7"/>
      <c r="L55" s="29" t="s">
        <v>36</v>
      </c>
    </row>
    <row r="56" spans="1:12" ht="28.8" hidden="1" x14ac:dyDescent="0.3">
      <c r="A56" s="4">
        <v>44824</v>
      </c>
      <c r="B56" s="5" t="s">
        <v>11</v>
      </c>
      <c r="C56" s="6" t="s">
        <v>12</v>
      </c>
      <c r="D56" s="6" t="s">
        <v>73</v>
      </c>
      <c r="E56" s="36" t="s">
        <v>94</v>
      </c>
      <c r="F56" s="6" t="s">
        <v>15</v>
      </c>
      <c r="G56" s="6">
        <v>24</v>
      </c>
      <c r="H56" s="6" t="s">
        <v>84</v>
      </c>
      <c r="I56" s="32" t="s">
        <v>47</v>
      </c>
      <c r="J56" s="24" t="s">
        <v>35</v>
      </c>
      <c r="K56" s="7"/>
      <c r="L56" s="29" t="s">
        <v>48</v>
      </c>
    </row>
    <row r="57" spans="1:12" ht="28.8" hidden="1" x14ac:dyDescent="0.3">
      <c r="A57" s="4">
        <v>44824</v>
      </c>
      <c r="B57" s="5" t="s">
        <v>11</v>
      </c>
      <c r="C57" s="6" t="s">
        <v>12</v>
      </c>
      <c r="D57" s="6" t="s">
        <v>73</v>
      </c>
      <c r="E57" s="36" t="s">
        <v>95</v>
      </c>
      <c r="F57" s="6" t="s">
        <v>15</v>
      </c>
      <c r="G57" s="6">
        <v>24</v>
      </c>
      <c r="H57" s="6" t="s">
        <v>75</v>
      </c>
      <c r="I57" s="32" t="s">
        <v>47</v>
      </c>
      <c r="J57" s="24" t="s">
        <v>35</v>
      </c>
      <c r="K57" s="7"/>
      <c r="L57" s="29" t="s">
        <v>48</v>
      </c>
    </row>
    <row r="58" spans="1:12" ht="28.8" hidden="1" x14ac:dyDescent="0.3">
      <c r="A58" s="4">
        <v>44824</v>
      </c>
      <c r="B58" s="5" t="s">
        <v>11</v>
      </c>
      <c r="C58" s="6" t="s">
        <v>12</v>
      </c>
      <c r="D58" s="6" t="s">
        <v>73</v>
      </c>
      <c r="E58" s="36" t="s">
        <v>96</v>
      </c>
      <c r="F58" s="6" t="s">
        <v>15</v>
      </c>
      <c r="G58" s="6">
        <v>24</v>
      </c>
      <c r="H58" s="6" t="s">
        <v>84</v>
      </c>
      <c r="I58" s="32" t="s">
        <v>34</v>
      </c>
      <c r="J58" s="24" t="s">
        <v>35</v>
      </c>
      <c r="K58" s="7"/>
      <c r="L58" s="29" t="s">
        <v>36</v>
      </c>
    </row>
    <row r="59" spans="1:12" ht="28.8" hidden="1" x14ac:dyDescent="0.3">
      <c r="A59" s="4">
        <v>44824</v>
      </c>
      <c r="B59" s="5" t="s">
        <v>11</v>
      </c>
      <c r="C59" s="6" t="s">
        <v>12</v>
      </c>
      <c r="D59" s="6" t="s">
        <v>80</v>
      </c>
      <c r="E59" s="36" t="s">
        <v>97</v>
      </c>
      <c r="F59" s="6" t="s">
        <v>15</v>
      </c>
      <c r="G59" s="6">
        <v>60</v>
      </c>
      <c r="H59" s="6" t="s">
        <v>16</v>
      </c>
      <c r="I59" s="32" t="s">
        <v>51</v>
      </c>
      <c r="J59" s="21" t="s">
        <v>18</v>
      </c>
      <c r="K59" s="7"/>
      <c r="L59" s="25" t="s">
        <v>52</v>
      </c>
    </row>
    <row r="60" spans="1:12" hidden="1" x14ac:dyDescent="0.3">
      <c r="A60" s="4">
        <v>44825</v>
      </c>
      <c r="B60" s="5" t="s">
        <v>11</v>
      </c>
      <c r="C60" s="6" t="s">
        <v>20</v>
      </c>
      <c r="D60" s="6" t="s">
        <v>98</v>
      </c>
      <c r="E60" s="36" t="s">
        <v>99</v>
      </c>
      <c r="F60" s="6" t="s">
        <v>15</v>
      </c>
      <c r="G60" s="6">
        <v>50</v>
      </c>
      <c r="H60" s="6" t="s">
        <v>28</v>
      </c>
      <c r="I60" s="28" t="s">
        <v>100</v>
      </c>
      <c r="J60" s="17"/>
      <c r="K60" s="21" t="s">
        <v>18</v>
      </c>
      <c r="L60" s="28"/>
    </row>
    <row r="61" spans="1:12" hidden="1" x14ac:dyDescent="0.3">
      <c r="A61" s="4">
        <v>44825</v>
      </c>
      <c r="B61" s="5" t="s">
        <v>11</v>
      </c>
      <c r="C61" s="6" t="s">
        <v>20</v>
      </c>
      <c r="D61" s="6" t="s">
        <v>49</v>
      </c>
      <c r="E61" s="36" t="s">
        <v>101</v>
      </c>
      <c r="F61" s="6" t="s">
        <v>15</v>
      </c>
      <c r="G61" s="6">
        <v>72</v>
      </c>
      <c r="H61" s="6" t="s">
        <v>16</v>
      </c>
      <c r="I61" s="32" t="s">
        <v>51</v>
      </c>
      <c r="J61" s="21" t="s">
        <v>18</v>
      </c>
      <c r="K61" s="7"/>
      <c r="L61" s="25" t="s">
        <v>52</v>
      </c>
    </row>
    <row r="62" spans="1:12" ht="28.8" hidden="1" x14ac:dyDescent="0.3">
      <c r="A62" s="4">
        <v>44825</v>
      </c>
      <c r="B62" s="5" t="s">
        <v>11</v>
      </c>
      <c r="C62" s="6" t="s">
        <v>76</v>
      </c>
      <c r="D62" s="6" t="s">
        <v>73</v>
      </c>
      <c r="E62" s="36" t="s">
        <v>102</v>
      </c>
      <c r="F62" s="6" t="s">
        <v>15</v>
      </c>
      <c r="G62" s="6">
        <v>24</v>
      </c>
      <c r="H62" s="6" t="s">
        <v>84</v>
      </c>
      <c r="I62" s="32" t="s">
        <v>47</v>
      </c>
      <c r="J62" s="24" t="s">
        <v>35</v>
      </c>
      <c r="K62" s="7"/>
      <c r="L62" s="29" t="s">
        <v>48</v>
      </c>
    </row>
    <row r="63" spans="1:12" ht="28.8" hidden="1" x14ac:dyDescent="0.3">
      <c r="A63" s="4">
        <v>44825</v>
      </c>
      <c r="B63" s="5" t="s">
        <v>11</v>
      </c>
      <c r="C63" s="6" t="s">
        <v>76</v>
      </c>
      <c r="D63" s="6" t="s">
        <v>73</v>
      </c>
      <c r="E63" s="36" t="s">
        <v>103</v>
      </c>
      <c r="F63" s="6" t="s">
        <v>15</v>
      </c>
      <c r="G63" s="6">
        <v>24</v>
      </c>
      <c r="H63" s="6" t="s">
        <v>84</v>
      </c>
      <c r="I63" s="32" t="s">
        <v>34</v>
      </c>
      <c r="J63" s="24" t="s">
        <v>35</v>
      </c>
      <c r="K63" s="7"/>
      <c r="L63" s="29" t="s">
        <v>36</v>
      </c>
    </row>
    <row r="64" spans="1:12" ht="28.8" hidden="1" x14ac:dyDescent="0.3">
      <c r="A64" s="4">
        <v>44825</v>
      </c>
      <c r="B64" s="5" t="s">
        <v>11</v>
      </c>
      <c r="C64" s="6" t="s">
        <v>76</v>
      </c>
      <c r="D64" s="6" t="s">
        <v>73</v>
      </c>
      <c r="E64" s="36" t="s">
        <v>104</v>
      </c>
      <c r="F64" s="6" t="s">
        <v>15</v>
      </c>
      <c r="G64" s="6">
        <v>24</v>
      </c>
      <c r="H64" s="6" t="s">
        <v>84</v>
      </c>
      <c r="I64" s="32" t="s">
        <v>34</v>
      </c>
      <c r="J64" s="24" t="s">
        <v>35</v>
      </c>
      <c r="K64" s="7"/>
      <c r="L64" s="29" t="s">
        <v>36</v>
      </c>
    </row>
    <row r="65" spans="1:12" ht="28.8" hidden="1" x14ac:dyDescent="0.3">
      <c r="A65" s="4">
        <v>44825</v>
      </c>
      <c r="B65" s="5" t="s">
        <v>11</v>
      </c>
      <c r="C65" s="6" t="s">
        <v>82</v>
      </c>
      <c r="D65" s="18" t="s">
        <v>37</v>
      </c>
      <c r="E65" s="36" t="s">
        <v>105</v>
      </c>
      <c r="F65" s="6" t="s">
        <v>15</v>
      </c>
      <c r="G65" s="6">
        <v>90</v>
      </c>
      <c r="H65" s="6" t="s">
        <v>16</v>
      </c>
      <c r="I65" s="37" t="s">
        <v>39</v>
      </c>
      <c r="J65" s="21" t="s">
        <v>18</v>
      </c>
      <c r="K65" s="21" t="s">
        <v>18</v>
      </c>
      <c r="L65" s="25" t="s">
        <v>40</v>
      </c>
    </row>
    <row r="66" spans="1:12" ht="28.8" hidden="1" x14ac:dyDescent="0.3">
      <c r="A66" s="4">
        <v>44825</v>
      </c>
      <c r="B66" s="5" t="s">
        <v>11</v>
      </c>
      <c r="C66" s="6" t="s">
        <v>12</v>
      </c>
      <c r="D66" s="6" t="s">
        <v>13</v>
      </c>
      <c r="E66" s="36" t="s">
        <v>106</v>
      </c>
      <c r="F66" s="6" t="s">
        <v>15</v>
      </c>
      <c r="G66" s="6">
        <v>30</v>
      </c>
      <c r="H66" s="6" t="s">
        <v>16</v>
      </c>
      <c r="I66" s="28" t="s">
        <v>100</v>
      </c>
      <c r="J66" s="17"/>
      <c r="K66" s="21" t="s">
        <v>18</v>
      </c>
      <c r="L66" s="28"/>
    </row>
    <row r="67" spans="1:12" ht="28.8" hidden="1" x14ac:dyDescent="0.3">
      <c r="A67" s="4">
        <v>44825</v>
      </c>
      <c r="B67" s="5" t="s">
        <v>11</v>
      </c>
      <c r="C67" s="6" t="s">
        <v>12</v>
      </c>
      <c r="D67" s="6" t="s">
        <v>73</v>
      </c>
      <c r="E67" s="36" t="s">
        <v>107</v>
      </c>
      <c r="F67" s="6" t="s">
        <v>15</v>
      </c>
      <c r="G67" s="6">
        <v>24</v>
      </c>
      <c r="H67" s="6" t="s">
        <v>84</v>
      </c>
      <c r="I67" s="32" t="s">
        <v>47</v>
      </c>
      <c r="J67" s="24" t="s">
        <v>35</v>
      </c>
      <c r="K67" s="7"/>
      <c r="L67" s="29" t="s">
        <v>48</v>
      </c>
    </row>
    <row r="68" spans="1:12" ht="28.8" hidden="1" x14ac:dyDescent="0.3">
      <c r="A68" s="4">
        <v>44825</v>
      </c>
      <c r="B68" s="5" t="s">
        <v>11</v>
      </c>
      <c r="C68" s="6" t="s">
        <v>12</v>
      </c>
      <c r="D68" s="6" t="s">
        <v>73</v>
      </c>
      <c r="E68" s="36" t="s">
        <v>108</v>
      </c>
      <c r="F68" s="6" t="s">
        <v>15</v>
      </c>
      <c r="G68" s="6">
        <v>24</v>
      </c>
      <c r="H68" s="6" t="s">
        <v>84</v>
      </c>
      <c r="I68" s="32" t="s">
        <v>34</v>
      </c>
      <c r="J68" s="24" t="s">
        <v>35</v>
      </c>
      <c r="K68" s="7"/>
      <c r="L68" s="29" t="s">
        <v>36</v>
      </c>
    </row>
    <row r="69" spans="1:12" ht="28.8" hidden="1" x14ac:dyDescent="0.3">
      <c r="A69" s="4">
        <v>44825</v>
      </c>
      <c r="B69" s="5" t="s">
        <v>11</v>
      </c>
      <c r="C69" s="6" t="s">
        <v>12</v>
      </c>
      <c r="D69" s="6" t="s">
        <v>73</v>
      </c>
      <c r="E69" s="36" t="s">
        <v>109</v>
      </c>
      <c r="F69" s="6" t="s">
        <v>15</v>
      </c>
      <c r="G69" s="6">
        <v>24</v>
      </c>
      <c r="H69" s="6" t="s">
        <v>84</v>
      </c>
      <c r="I69" s="32" t="s">
        <v>34</v>
      </c>
      <c r="J69" s="24" t="s">
        <v>35</v>
      </c>
      <c r="K69" s="7"/>
      <c r="L69" s="29" t="s">
        <v>36</v>
      </c>
    </row>
    <row r="70" spans="1:12" ht="28.8" hidden="1" x14ac:dyDescent="0.3">
      <c r="A70" s="4">
        <v>44825</v>
      </c>
      <c r="B70" s="5" t="s">
        <v>11</v>
      </c>
      <c r="C70" s="6" t="s">
        <v>12</v>
      </c>
      <c r="D70" s="6" t="s">
        <v>80</v>
      </c>
      <c r="E70" s="36" t="s">
        <v>110</v>
      </c>
      <c r="F70" s="6" t="s">
        <v>15</v>
      </c>
      <c r="G70" s="6">
        <v>60</v>
      </c>
      <c r="H70" s="6" t="s">
        <v>16</v>
      </c>
      <c r="I70" s="32" t="s">
        <v>51</v>
      </c>
      <c r="J70" s="21" t="s">
        <v>18</v>
      </c>
      <c r="K70" s="7"/>
      <c r="L70" s="25" t="s">
        <v>52</v>
      </c>
    </row>
    <row r="71" spans="1:12" ht="28.8" hidden="1" x14ac:dyDescent="0.3">
      <c r="A71" s="4">
        <v>44825</v>
      </c>
      <c r="B71" s="5" t="s">
        <v>11</v>
      </c>
      <c r="C71" s="6" t="s">
        <v>12</v>
      </c>
      <c r="D71" s="6" t="s">
        <v>21</v>
      </c>
      <c r="E71" s="36" t="s">
        <v>53</v>
      </c>
      <c r="F71" s="6" t="s">
        <v>15</v>
      </c>
      <c r="G71" s="6">
        <v>45</v>
      </c>
      <c r="H71" s="6" t="s">
        <v>16</v>
      </c>
      <c r="I71" s="32" t="s">
        <v>23</v>
      </c>
      <c r="J71" s="26" t="s">
        <v>24</v>
      </c>
      <c r="K71" s="7"/>
      <c r="L71" s="27" t="s">
        <v>25</v>
      </c>
    </row>
    <row r="72" spans="1:12" ht="28.8" hidden="1" x14ac:dyDescent="0.3">
      <c r="A72" s="4">
        <v>44826</v>
      </c>
      <c r="B72" s="5" t="s">
        <v>11</v>
      </c>
      <c r="C72" s="6" t="s">
        <v>20</v>
      </c>
      <c r="D72" s="6" t="s">
        <v>111</v>
      </c>
      <c r="E72" s="36" t="s">
        <v>112</v>
      </c>
      <c r="F72" s="6" t="s">
        <v>15</v>
      </c>
      <c r="G72" s="6">
        <v>16</v>
      </c>
      <c r="H72" s="6" t="s">
        <v>16</v>
      </c>
      <c r="I72" s="32" t="s">
        <v>43</v>
      </c>
      <c r="J72" s="21" t="s">
        <v>18</v>
      </c>
      <c r="K72" s="7"/>
      <c r="L72" s="25" t="s">
        <v>40</v>
      </c>
    </row>
    <row r="73" spans="1:12" ht="28.8" hidden="1" x14ac:dyDescent="0.3">
      <c r="A73" s="4">
        <v>44826</v>
      </c>
      <c r="B73" s="5" t="s">
        <v>11</v>
      </c>
      <c r="C73" s="6" t="s">
        <v>20</v>
      </c>
      <c r="D73" s="6" t="s">
        <v>80</v>
      </c>
      <c r="E73" s="36" t="s">
        <v>113</v>
      </c>
      <c r="F73" s="6" t="s">
        <v>15</v>
      </c>
      <c r="G73" s="6">
        <v>60</v>
      </c>
      <c r="H73" s="6" t="s">
        <v>16</v>
      </c>
      <c r="I73" s="32" t="s">
        <v>114</v>
      </c>
      <c r="J73" s="21" t="s">
        <v>18</v>
      </c>
      <c r="K73" s="7"/>
      <c r="L73" s="25" t="s">
        <v>52</v>
      </c>
    </row>
    <row r="74" spans="1:12" ht="28.8" hidden="1" x14ac:dyDescent="0.3">
      <c r="A74" s="4">
        <v>44826</v>
      </c>
      <c r="B74" s="5" t="s">
        <v>11</v>
      </c>
      <c r="C74" s="6" t="s">
        <v>20</v>
      </c>
      <c r="D74" s="6" t="s">
        <v>26</v>
      </c>
      <c r="E74" s="36" t="s">
        <v>56</v>
      </c>
      <c r="F74" s="6" t="s">
        <v>15</v>
      </c>
      <c r="G74" s="6">
        <v>60</v>
      </c>
      <c r="H74" s="6" t="s">
        <v>28</v>
      </c>
      <c r="I74" s="37" t="s">
        <v>29</v>
      </c>
      <c r="J74" s="22" t="s">
        <v>30</v>
      </c>
      <c r="K74" s="22" t="s">
        <v>30</v>
      </c>
      <c r="L74" s="31" t="s">
        <v>31</v>
      </c>
    </row>
    <row r="75" spans="1:12" ht="28.8" hidden="1" x14ac:dyDescent="0.3">
      <c r="A75" s="4">
        <v>44826</v>
      </c>
      <c r="B75" s="5" t="s">
        <v>11</v>
      </c>
      <c r="C75" s="6" t="s">
        <v>82</v>
      </c>
      <c r="D75" s="6" t="s">
        <v>73</v>
      </c>
      <c r="E75" s="36" t="s">
        <v>115</v>
      </c>
      <c r="F75" s="6" t="s">
        <v>15</v>
      </c>
      <c r="G75" s="6">
        <v>24</v>
      </c>
      <c r="H75" s="6" t="s">
        <v>84</v>
      </c>
      <c r="I75" s="32" t="s">
        <v>47</v>
      </c>
      <c r="J75" s="24" t="s">
        <v>35</v>
      </c>
      <c r="K75" s="7"/>
      <c r="L75" s="29" t="s">
        <v>48</v>
      </c>
    </row>
    <row r="76" spans="1:12" ht="28.8" hidden="1" x14ac:dyDescent="0.3">
      <c r="A76" s="4">
        <v>44826</v>
      </c>
      <c r="B76" s="5" t="s">
        <v>11</v>
      </c>
      <c r="C76" s="6" t="s">
        <v>82</v>
      </c>
      <c r="D76" s="6" t="s">
        <v>73</v>
      </c>
      <c r="E76" s="36" t="s">
        <v>116</v>
      </c>
      <c r="F76" s="6" t="s">
        <v>15</v>
      </c>
      <c r="G76" s="6">
        <v>24</v>
      </c>
      <c r="H76" s="6" t="s">
        <v>84</v>
      </c>
      <c r="I76" s="32" t="s">
        <v>34</v>
      </c>
      <c r="J76" s="24" t="s">
        <v>35</v>
      </c>
      <c r="K76" s="7"/>
      <c r="L76" s="29" t="s">
        <v>36</v>
      </c>
    </row>
    <row r="77" spans="1:12" ht="28.8" hidden="1" x14ac:dyDescent="0.3">
      <c r="A77" s="4">
        <v>44826</v>
      </c>
      <c r="B77" s="5" t="s">
        <v>11</v>
      </c>
      <c r="C77" s="6" t="s">
        <v>82</v>
      </c>
      <c r="D77" s="6" t="s">
        <v>73</v>
      </c>
      <c r="E77" s="36" t="s">
        <v>117</v>
      </c>
      <c r="F77" s="6" t="s">
        <v>15</v>
      </c>
      <c r="G77" s="6">
        <v>24</v>
      </c>
      <c r="H77" s="6" t="s">
        <v>84</v>
      </c>
      <c r="I77" s="32" t="s">
        <v>34</v>
      </c>
      <c r="J77" s="24" t="s">
        <v>35</v>
      </c>
      <c r="K77" s="7"/>
      <c r="L77" s="29" t="s">
        <v>36</v>
      </c>
    </row>
    <row r="78" spans="1:12" ht="28.8" hidden="1" x14ac:dyDescent="0.3">
      <c r="A78" s="4">
        <v>44826</v>
      </c>
      <c r="B78" s="5" t="s">
        <v>11</v>
      </c>
      <c r="C78" s="6" t="s">
        <v>87</v>
      </c>
      <c r="D78" s="6" t="s">
        <v>73</v>
      </c>
      <c r="E78" s="36" t="s">
        <v>118</v>
      </c>
      <c r="F78" s="6" t="s">
        <v>15</v>
      </c>
      <c r="G78" s="6">
        <v>24</v>
      </c>
      <c r="H78" s="6" t="s">
        <v>84</v>
      </c>
      <c r="I78" s="32" t="s">
        <v>47</v>
      </c>
      <c r="J78" s="24" t="s">
        <v>35</v>
      </c>
      <c r="K78" s="7"/>
      <c r="L78" s="29" t="s">
        <v>48</v>
      </c>
    </row>
    <row r="79" spans="1:12" ht="28.8" hidden="1" x14ac:dyDescent="0.3">
      <c r="A79" s="4">
        <v>44826</v>
      </c>
      <c r="B79" s="5" t="s">
        <v>11</v>
      </c>
      <c r="C79" s="6" t="s">
        <v>87</v>
      </c>
      <c r="D79" s="6" t="s">
        <v>73</v>
      </c>
      <c r="E79" s="36" t="s">
        <v>119</v>
      </c>
      <c r="F79" s="6" t="s">
        <v>15</v>
      </c>
      <c r="G79" s="6">
        <v>24</v>
      </c>
      <c r="H79" s="6" t="s">
        <v>84</v>
      </c>
      <c r="I79" s="32" t="s">
        <v>34</v>
      </c>
      <c r="J79" s="24" t="s">
        <v>35</v>
      </c>
      <c r="K79" s="7"/>
      <c r="L79" s="29" t="s">
        <v>36</v>
      </c>
    </row>
    <row r="80" spans="1:12" ht="28.8" hidden="1" x14ac:dyDescent="0.3">
      <c r="A80" s="4">
        <v>44826</v>
      </c>
      <c r="B80" s="5" t="s">
        <v>11</v>
      </c>
      <c r="C80" s="6" t="s">
        <v>87</v>
      </c>
      <c r="D80" s="6" t="s">
        <v>73</v>
      </c>
      <c r="E80" s="36" t="s">
        <v>120</v>
      </c>
      <c r="F80" s="6" t="s">
        <v>15</v>
      </c>
      <c r="G80" s="6">
        <v>24</v>
      </c>
      <c r="H80" s="6" t="s">
        <v>84</v>
      </c>
      <c r="I80" s="32" t="s">
        <v>34</v>
      </c>
      <c r="J80" s="24" t="s">
        <v>35</v>
      </c>
      <c r="K80" s="7"/>
      <c r="L80" s="29" t="s">
        <v>36</v>
      </c>
    </row>
    <row r="81" spans="1:12" ht="28.8" hidden="1" x14ac:dyDescent="0.3">
      <c r="A81" s="4">
        <v>44827</v>
      </c>
      <c r="B81" s="5" t="s">
        <v>11</v>
      </c>
      <c r="C81" s="6" t="s">
        <v>20</v>
      </c>
      <c r="D81" s="6" t="s">
        <v>80</v>
      </c>
      <c r="E81" s="36" t="s">
        <v>121</v>
      </c>
      <c r="F81" s="6" t="s">
        <v>15</v>
      </c>
      <c r="G81" s="6">
        <v>60</v>
      </c>
      <c r="H81" s="6" t="s">
        <v>16</v>
      </c>
      <c r="I81" s="32" t="s">
        <v>114</v>
      </c>
      <c r="J81" s="21" t="s">
        <v>18</v>
      </c>
      <c r="K81" s="7"/>
      <c r="L81" s="25" t="s">
        <v>52</v>
      </c>
    </row>
    <row r="82" spans="1:12" ht="28.8" hidden="1" x14ac:dyDescent="0.3">
      <c r="A82" s="4">
        <v>44827</v>
      </c>
      <c r="B82" s="5" t="s">
        <v>11</v>
      </c>
      <c r="C82" s="6" t="s">
        <v>76</v>
      </c>
      <c r="D82" s="6" t="s">
        <v>73</v>
      </c>
      <c r="E82" s="36" t="s">
        <v>122</v>
      </c>
      <c r="F82" s="6" t="s">
        <v>15</v>
      </c>
      <c r="G82" s="6">
        <v>24</v>
      </c>
      <c r="H82" s="6" t="s">
        <v>75</v>
      </c>
      <c r="I82" s="32" t="s">
        <v>47</v>
      </c>
      <c r="J82" s="24" t="s">
        <v>35</v>
      </c>
      <c r="K82" s="7"/>
      <c r="L82" s="29" t="s">
        <v>48</v>
      </c>
    </row>
    <row r="83" spans="1:12" ht="28.8" hidden="1" x14ac:dyDescent="0.3">
      <c r="A83" s="4">
        <v>44827</v>
      </c>
      <c r="B83" s="5" t="s">
        <v>11</v>
      </c>
      <c r="C83" s="6" t="s">
        <v>76</v>
      </c>
      <c r="D83" s="6" t="s">
        <v>73</v>
      </c>
      <c r="E83" s="36" t="s">
        <v>123</v>
      </c>
      <c r="F83" s="6" t="s">
        <v>15</v>
      </c>
      <c r="G83" s="6">
        <v>24</v>
      </c>
      <c r="H83" s="6" t="s">
        <v>84</v>
      </c>
      <c r="I83" s="32" t="s">
        <v>47</v>
      </c>
      <c r="J83" s="24" t="s">
        <v>35</v>
      </c>
      <c r="K83" s="7"/>
      <c r="L83" s="29" t="s">
        <v>48</v>
      </c>
    </row>
    <row r="84" spans="1:12" ht="28.8" hidden="1" x14ac:dyDescent="0.3">
      <c r="A84" s="4">
        <v>44827</v>
      </c>
      <c r="B84" s="5" t="s">
        <v>11</v>
      </c>
      <c r="C84" s="6" t="s">
        <v>76</v>
      </c>
      <c r="D84" s="6" t="s">
        <v>73</v>
      </c>
      <c r="E84" s="36" t="s">
        <v>124</v>
      </c>
      <c r="F84" s="6" t="s">
        <v>15</v>
      </c>
      <c r="G84" s="6">
        <v>24</v>
      </c>
      <c r="H84" s="6" t="s">
        <v>84</v>
      </c>
      <c r="I84" s="32" t="s">
        <v>34</v>
      </c>
      <c r="J84" s="24" t="s">
        <v>35</v>
      </c>
      <c r="K84" s="7"/>
      <c r="L84" s="29" t="s">
        <v>36</v>
      </c>
    </row>
    <row r="85" spans="1:12" hidden="1" x14ac:dyDescent="0.3">
      <c r="A85" s="4">
        <v>44827</v>
      </c>
      <c r="B85" s="5" t="s">
        <v>11</v>
      </c>
      <c r="C85" s="6" t="s">
        <v>12</v>
      </c>
      <c r="D85" s="6" t="s">
        <v>13</v>
      </c>
      <c r="E85" s="36" t="s">
        <v>71</v>
      </c>
      <c r="F85" s="6" t="s">
        <v>15</v>
      </c>
      <c r="G85" s="6">
        <v>30</v>
      </c>
      <c r="H85" s="6" t="s">
        <v>16</v>
      </c>
      <c r="I85" s="32" t="s">
        <v>43</v>
      </c>
      <c r="J85" s="21" t="s">
        <v>18</v>
      </c>
      <c r="K85" s="7"/>
      <c r="L85" s="25" t="s">
        <v>40</v>
      </c>
    </row>
    <row r="86" spans="1:12" ht="28.8" hidden="1" x14ac:dyDescent="0.3">
      <c r="A86" s="4">
        <v>44827</v>
      </c>
      <c r="B86" s="5" t="s">
        <v>11</v>
      </c>
      <c r="C86" s="6" t="s">
        <v>12</v>
      </c>
      <c r="D86" s="6" t="s">
        <v>73</v>
      </c>
      <c r="E86" s="36" t="s">
        <v>125</v>
      </c>
      <c r="F86" s="6" t="s">
        <v>15</v>
      </c>
      <c r="G86" s="6">
        <v>24</v>
      </c>
      <c r="H86" s="6" t="s">
        <v>84</v>
      </c>
      <c r="I86" s="32" t="s">
        <v>47</v>
      </c>
      <c r="J86" s="24" t="s">
        <v>35</v>
      </c>
      <c r="K86" s="7"/>
      <c r="L86" s="29" t="s">
        <v>48</v>
      </c>
    </row>
    <row r="87" spans="1:12" ht="28.8" hidden="1" x14ac:dyDescent="0.3">
      <c r="A87" s="4">
        <v>44827</v>
      </c>
      <c r="B87" s="5" t="s">
        <v>11</v>
      </c>
      <c r="C87" s="6" t="s">
        <v>12</v>
      </c>
      <c r="D87" s="6" t="s">
        <v>73</v>
      </c>
      <c r="E87" s="36" t="s">
        <v>126</v>
      </c>
      <c r="F87" s="6" t="s">
        <v>15</v>
      </c>
      <c r="G87" s="6">
        <v>24</v>
      </c>
      <c r="H87" s="6" t="s">
        <v>75</v>
      </c>
      <c r="I87" s="32" t="s">
        <v>47</v>
      </c>
      <c r="J87" s="24" t="s">
        <v>35</v>
      </c>
      <c r="K87" s="7"/>
      <c r="L87" s="29" t="s">
        <v>48</v>
      </c>
    </row>
    <row r="88" spans="1:12" ht="28.8" hidden="1" x14ac:dyDescent="0.3">
      <c r="A88" s="4">
        <v>44827</v>
      </c>
      <c r="B88" s="5" t="s">
        <v>11</v>
      </c>
      <c r="C88" s="6" t="s">
        <v>12</v>
      </c>
      <c r="D88" s="6" t="s">
        <v>73</v>
      </c>
      <c r="E88" s="36" t="s">
        <v>127</v>
      </c>
      <c r="F88" s="6" t="s">
        <v>15</v>
      </c>
      <c r="G88" s="6">
        <v>24</v>
      </c>
      <c r="H88" s="6" t="s">
        <v>84</v>
      </c>
      <c r="I88" s="32" t="s">
        <v>34</v>
      </c>
      <c r="J88" s="24" t="s">
        <v>35</v>
      </c>
      <c r="K88" s="7"/>
      <c r="L88" s="29" t="s">
        <v>36</v>
      </c>
    </row>
    <row r="89" spans="1:12" hidden="1" x14ac:dyDescent="0.3">
      <c r="A89" s="4">
        <v>44827</v>
      </c>
      <c r="B89" s="5" t="s">
        <v>11</v>
      </c>
      <c r="C89" s="6" t="s">
        <v>12</v>
      </c>
      <c r="D89" s="6" t="s">
        <v>80</v>
      </c>
      <c r="E89" s="36" t="s">
        <v>128</v>
      </c>
      <c r="F89" s="6" t="s">
        <v>15</v>
      </c>
      <c r="G89" s="6">
        <v>60</v>
      </c>
      <c r="H89" s="6" t="s">
        <v>16</v>
      </c>
      <c r="I89" s="32" t="s">
        <v>51</v>
      </c>
      <c r="J89" s="21" t="s">
        <v>18</v>
      </c>
      <c r="K89" s="7"/>
      <c r="L89" s="25" t="s">
        <v>52</v>
      </c>
    </row>
    <row r="90" spans="1:12" ht="28.8" hidden="1" x14ac:dyDescent="0.3">
      <c r="A90" s="4">
        <v>44827</v>
      </c>
      <c r="B90" s="5" t="s">
        <v>11</v>
      </c>
      <c r="C90" s="6" t="s">
        <v>12</v>
      </c>
      <c r="D90" s="6" t="s">
        <v>21</v>
      </c>
      <c r="E90" s="36" t="s">
        <v>60</v>
      </c>
      <c r="F90" s="6" t="s">
        <v>15</v>
      </c>
      <c r="G90" s="6">
        <v>45</v>
      </c>
      <c r="H90" s="6" t="s">
        <v>16</v>
      </c>
      <c r="I90" s="32" t="s">
        <v>23</v>
      </c>
      <c r="J90" s="26" t="s">
        <v>24</v>
      </c>
      <c r="K90" s="7"/>
      <c r="L90" s="27" t="s">
        <v>25</v>
      </c>
    </row>
    <row r="91" spans="1:12" hidden="1" x14ac:dyDescent="0.3">
      <c r="A91" s="4">
        <v>44830</v>
      </c>
      <c r="B91" s="5" t="s">
        <v>11</v>
      </c>
      <c r="C91" s="6" t="s">
        <v>12</v>
      </c>
      <c r="D91" s="6" t="s">
        <v>13</v>
      </c>
      <c r="E91" s="36" t="s">
        <v>14</v>
      </c>
      <c r="F91" s="6" t="s">
        <v>15</v>
      </c>
      <c r="G91" s="6">
        <v>30</v>
      </c>
      <c r="H91" s="6" t="s">
        <v>16</v>
      </c>
      <c r="I91" s="32" t="s">
        <v>17</v>
      </c>
      <c r="J91" s="21" t="s">
        <v>18</v>
      </c>
      <c r="K91" s="7"/>
      <c r="L91" s="25" t="s">
        <v>19</v>
      </c>
    </row>
    <row r="92" spans="1:12" ht="28.8" hidden="1" x14ac:dyDescent="0.3">
      <c r="A92" s="4">
        <v>44830</v>
      </c>
      <c r="B92" s="5" t="s">
        <v>11</v>
      </c>
      <c r="C92" s="6" t="s">
        <v>20</v>
      </c>
      <c r="D92" s="6" t="s">
        <v>26</v>
      </c>
      <c r="E92" s="36" t="s">
        <v>27</v>
      </c>
      <c r="F92" s="6" t="s">
        <v>15</v>
      </c>
      <c r="G92" s="6">
        <v>60</v>
      </c>
      <c r="H92" s="6" t="s">
        <v>28</v>
      </c>
      <c r="I92" s="37" t="s">
        <v>29</v>
      </c>
      <c r="J92" s="22" t="s">
        <v>30</v>
      </c>
      <c r="K92" s="22" t="s">
        <v>30</v>
      </c>
      <c r="L92" s="31" t="s">
        <v>31</v>
      </c>
    </row>
    <row r="93" spans="1:12" ht="28.8" hidden="1" x14ac:dyDescent="0.3">
      <c r="A93" s="4">
        <v>44830</v>
      </c>
      <c r="B93" s="5" t="s">
        <v>11</v>
      </c>
      <c r="C93" s="6" t="s">
        <v>82</v>
      </c>
      <c r="D93" s="6" t="s">
        <v>73</v>
      </c>
      <c r="E93" s="36" t="s">
        <v>129</v>
      </c>
      <c r="F93" s="6" t="s">
        <v>15</v>
      </c>
      <c r="G93" s="6">
        <v>25</v>
      </c>
      <c r="H93" s="6" t="s">
        <v>84</v>
      </c>
      <c r="I93" s="32" t="s">
        <v>47</v>
      </c>
      <c r="J93" s="24" t="s">
        <v>35</v>
      </c>
      <c r="K93" s="7"/>
      <c r="L93" s="29" t="s">
        <v>48</v>
      </c>
    </row>
    <row r="94" spans="1:12" ht="28.8" hidden="1" x14ac:dyDescent="0.3">
      <c r="A94" s="4">
        <v>44830</v>
      </c>
      <c r="B94" s="5" t="s">
        <v>11</v>
      </c>
      <c r="C94" s="6" t="s">
        <v>82</v>
      </c>
      <c r="D94" s="6" t="s">
        <v>73</v>
      </c>
      <c r="E94" s="36" t="s">
        <v>130</v>
      </c>
      <c r="F94" s="6" t="s">
        <v>15</v>
      </c>
      <c r="G94" s="6">
        <v>25</v>
      </c>
      <c r="H94" s="6" t="s">
        <v>75</v>
      </c>
      <c r="I94" s="32" t="s">
        <v>47</v>
      </c>
      <c r="J94" s="24" t="s">
        <v>35</v>
      </c>
      <c r="K94" s="7"/>
      <c r="L94" s="29" t="s">
        <v>48</v>
      </c>
    </row>
    <row r="95" spans="1:12" ht="28.8" hidden="1" x14ac:dyDescent="0.3">
      <c r="A95" s="4">
        <v>44830</v>
      </c>
      <c r="B95" s="5" t="s">
        <v>11</v>
      </c>
      <c r="C95" s="6" t="s">
        <v>82</v>
      </c>
      <c r="D95" s="6" t="s">
        <v>73</v>
      </c>
      <c r="E95" s="36" t="s">
        <v>131</v>
      </c>
      <c r="F95" s="6" t="s">
        <v>15</v>
      </c>
      <c r="G95" s="6">
        <v>25</v>
      </c>
      <c r="H95" s="6" t="s">
        <v>84</v>
      </c>
      <c r="I95" s="32" t="s">
        <v>34</v>
      </c>
      <c r="J95" s="24" t="s">
        <v>35</v>
      </c>
      <c r="K95" s="7"/>
      <c r="L95" s="29" t="s">
        <v>36</v>
      </c>
    </row>
    <row r="96" spans="1:12" ht="28.8" hidden="1" x14ac:dyDescent="0.3">
      <c r="A96" s="4">
        <v>44830</v>
      </c>
      <c r="B96" s="5" t="s">
        <v>11</v>
      </c>
      <c r="C96" s="6" t="s">
        <v>82</v>
      </c>
      <c r="D96" s="6" t="s">
        <v>73</v>
      </c>
      <c r="E96" s="36" t="s">
        <v>132</v>
      </c>
      <c r="F96" s="6" t="s">
        <v>15</v>
      </c>
      <c r="G96" s="6">
        <v>25</v>
      </c>
      <c r="H96" s="6" t="s">
        <v>84</v>
      </c>
      <c r="I96" s="32" t="s">
        <v>34</v>
      </c>
      <c r="J96" s="24" t="s">
        <v>35</v>
      </c>
      <c r="K96" s="7"/>
      <c r="L96" s="29" t="s">
        <v>36</v>
      </c>
    </row>
    <row r="97" spans="1:12" ht="28.8" hidden="1" x14ac:dyDescent="0.3">
      <c r="A97" s="4">
        <v>44830</v>
      </c>
      <c r="B97" s="5" t="s">
        <v>11</v>
      </c>
      <c r="C97" s="6" t="s">
        <v>87</v>
      </c>
      <c r="D97" s="6" t="s">
        <v>73</v>
      </c>
      <c r="E97" s="36" t="s">
        <v>133</v>
      </c>
      <c r="F97" s="6" t="s">
        <v>15</v>
      </c>
      <c r="G97" s="6">
        <v>25</v>
      </c>
      <c r="H97" s="6" t="s">
        <v>84</v>
      </c>
      <c r="I97" s="32" t="s">
        <v>47</v>
      </c>
      <c r="J97" s="24" t="s">
        <v>35</v>
      </c>
      <c r="K97" s="7"/>
      <c r="L97" s="29" t="s">
        <v>48</v>
      </c>
    </row>
    <row r="98" spans="1:12" ht="28.8" hidden="1" x14ac:dyDescent="0.3">
      <c r="A98" s="4">
        <v>44830</v>
      </c>
      <c r="B98" s="5" t="s">
        <v>11</v>
      </c>
      <c r="C98" s="6" t="s">
        <v>87</v>
      </c>
      <c r="D98" s="6" t="s">
        <v>73</v>
      </c>
      <c r="E98" s="36" t="s">
        <v>134</v>
      </c>
      <c r="F98" s="6" t="s">
        <v>15</v>
      </c>
      <c r="G98" s="6">
        <v>25</v>
      </c>
      <c r="H98" s="6" t="s">
        <v>75</v>
      </c>
      <c r="I98" s="32" t="s">
        <v>47</v>
      </c>
      <c r="J98" s="24" t="s">
        <v>35</v>
      </c>
      <c r="K98" s="7"/>
      <c r="L98" s="29" t="s">
        <v>48</v>
      </c>
    </row>
    <row r="99" spans="1:12" ht="28.8" hidden="1" x14ac:dyDescent="0.3">
      <c r="A99" s="4">
        <v>44830</v>
      </c>
      <c r="B99" s="5" t="s">
        <v>11</v>
      </c>
      <c r="C99" s="6" t="s">
        <v>87</v>
      </c>
      <c r="D99" s="6" t="s">
        <v>73</v>
      </c>
      <c r="E99" s="36" t="s">
        <v>135</v>
      </c>
      <c r="F99" s="6" t="s">
        <v>15</v>
      </c>
      <c r="G99" s="6">
        <v>25</v>
      </c>
      <c r="H99" s="6" t="s">
        <v>84</v>
      </c>
      <c r="I99" s="32" t="s">
        <v>34</v>
      </c>
      <c r="J99" s="24" t="s">
        <v>35</v>
      </c>
      <c r="K99" s="7"/>
      <c r="L99" s="29" t="s">
        <v>36</v>
      </c>
    </row>
    <row r="100" spans="1:12" ht="28.8" hidden="1" x14ac:dyDescent="0.3">
      <c r="A100" s="4">
        <v>44830</v>
      </c>
      <c r="B100" s="5" t="s">
        <v>11</v>
      </c>
      <c r="C100" s="6" t="s">
        <v>20</v>
      </c>
      <c r="D100" s="6" t="s">
        <v>21</v>
      </c>
      <c r="E100" s="36" t="s">
        <v>22</v>
      </c>
      <c r="F100" s="6" t="s">
        <v>15</v>
      </c>
      <c r="G100" s="6">
        <v>45</v>
      </c>
      <c r="H100" s="6" t="s">
        <v>16</v>
      </c>
      <c r="I100" s="32" t="s">
        <v>23</v>
      </c>
      <c r="J100" s="26" t="s">
        <v>24</v>
      </c>
      <c r="K100" s="7"/>
      <c r="L100" s="27" t="s">
        <v>25</v>
      </c>
    </row>
    <row r="101" spans="1:12" ht="28.8" hidden="1" x14ac:dyDescent="0.3">
      <c r="A101" s="4">
        <v>44830</v>
      </c>
      <c r="B101" s="5" t="s">
        <v>11</v>
      </c>
      <c r="C101" s="6" t="s">
        <v>87</v>
      </c>
      <c r="D101" s="6" t="s">
        <v>73</v>
      </c>
      <c r="E101" s="36" t="s">
        <v>136</v>
      </c>
      <c r="F101" s="6" t="s">
        <v>15</v>
      </c>
      <c r="G101" s="6">
        <v>25</v>
      </c>
      <c r="H101" s="6" t="s">
        <v>84</v>
      </c>
      <c r="I101" s="32" t="s">
        <v>34</v>
      </c>
      <c r="J101" s="24" t="s">
        <v>35</v>
      </c>
      <c r="K101" s="7"/>
      <c r="L101" s="29" t="s">
        <v>36</v>
      </c>
    </row>
    <row r="102" spans="1:12" ht="28.8" hidden="1" x14ac:dyDescent="0.3">
      <c r="A102" s="4">
        <v>44831</v>
      </c>
      <c r="B102" s="5" t="s">
        <v>11</v>
      </c>
      <c r="C102" s="6" t="s">
        <v>20</v>
      </c>
      <c r="D102" s="6" t="s">
        <v>37</v>
      </c>
      <c r="E102" s="36" t="s">
        <v>38</v>
      </c>
      <c r="F102" s="6" t="s">
        <v>15</v>
      </c>
      <c r="G102" s="6">
        <v>90</v>
      </c>
      <c r="H102" s="6" t="s">
        <v>16</v>
      </c>
      <c r="I102" s="37" t="s">
        <v>39</v>
      </c>
      <c r="J102" s="21" t="s">
        <v>18</v>
      </c>
      <c r="K102" s="21" t="s">
        <v>18</v>
      </c>
      <c r="L102" s="25" t="s">
        <v>40</v>
      </c>
    </row>
    <row r="103" spans="1:12" ht="28.8" hidden="1" x14ac:dyDescent="0.3">
      <c r="A103" s="4">
        <v>44831</v>
      </c>
      <c r="B103" s="5" t="s">
        <v>11</v>
      </c>
      <c r="C103" s="6" t="s">
        <v>76</v>
      </c>
      <c r="D103" s="6" t="s">
        <v>73</v>
      </c>
      <c r="E103" s="36" t="s">
        <v>137</v>
      </c>
      <c r="F103" s="6" t="s">
        <v>15</v>
      </c>
      <c r="G103" s="6">
        <v>25</v>
      </c>
      <c r="H103" s="6" t="s">
        <v>84</v>
      </c>
      <c r="I103" s="32" t="s">
        <v>47</v>
      </c>
      <c r="J103" s="24" t="s">
        <v>35</v>
      </c>
      <c r="K103" s="7"/>
      <c r="L103" s="29" t="s">
        <v>48</v>
      </c>
    </row>
    <row r="104" spans="1:12" ht="28.8" hidden="1" x14ac:dyDescent="0.3">
      <c r="A104" s="4">
        <v>44831</v>
      </c>
      <c r="B104" s="5" t="s">
        <v>11</v>
      </c>
      <c r="C104" s="6" t="s">
        <v>76</v>
      </c>
      <c r="D104" s="6" t="s">
        <v>73</v>
      </c>
      <c r="E104" s="36" t="s">
        <v>138</v>
      </c>
      <c r="F104" s="6" t="s">
        <v>15</v>
      </c>
      <c r="G104" s="6">
        <v>25</v>
      </c>
      <c r="H104" s="6" t="s">
        <v>75</v>
      </c>
      <c r="I104" s="32" t="s">
        <v>47</v>
      </c>
      <c r="J104" s="24" t="s">
        <v>35</v>
      </c>
      <c r="K104" s="7"/>
      <c r="L104" s="29" t="s">
        <v>48</v>
      </c>
    </row>
    <row r="105" spans="1:12" ht="28.8" hidden="1" x14ac:dyDescent="0.3">
      <c r="A105" s="4">
        <v>44831</v>
      </c>
      <c r="B105" s="5" t="s">
        <v>11</v>
      </c>
      <c r="C105" s="6" t="s">
        <v>12</v>
      </c>
      <c r="D105" s="6" t="s">
        <v>73</v>
      </c>
      <c r="E105" s="36" t="s">
        <v>139</v>
      </c>
      <c r="F105" s="6" t="s">
        <v>15</v>
      </c>
      <c r="G105" s="6">
        <v>25</v>
      </c>
      <c r="H105" s="6" t="s">
        <v>84</v>
      </c>
      <c r="I105" s="32" t="s">
        <v>47</v>
      </c>
      <c r="J105" s="24" t="s">
        <v>35</v>
      </c>
      <c r="K105" s="7"/>
      <c r="L105" s="29" t="s">
        <v>48</v>
      </c>
    </row>
    <row r="106" spans="1:12" ht="28.8" hidden="1" x14ac:dyDescent="0.3">
      <c r="A106" s="4">
        <v>44831</v>
      </c>
      <c r="B106" s="5" t="s">
        <v>11</v>
      </c>
      <c r="C106" s="6" t="s">
        <v>12</v>
      </c>
      <c r="D106" s="6" t="s">
        <v>73</v>
      </c>
      <c r="E106" s="36" t="s">
        <v>140</v>
      </c>
      <c r="F106" s="6" t="s">
        <v>15</v>
      </c>
      <c r="G106" s="6">
        <v>25</v>
      </c>
      <c r="H106" s="6" t="s">
        <v>75</v>
      </c>
      <c r="I106" s="32" t="s">
        <v>47</v>
      </c>
      <c r="J106" s="24" t="s">
        <v>35</v>
      </c>
      <c r="K106" s="7"/>
      <c r="L106" s="29" t="s">
        <v>48</v>
      </c>
    </row>
    <row r="107" spans="1:12" ht="28.8" hidden="1" x14ac:dyDescent="0.3">
      <c r="A107" s="4">
        <v>44831</v>
      </c>
      <c r="B107" s="5" t="s">
        <v>11</v>
      </c>
      <c r="C107" s="6" t="s">
        <v>12</v>
      </c>
      <c r="D107" s="6" t="s">
        <v>73</v>
      </c>
      <c r="E107" s="36" t="s">
        <v>141</v>
      </c>
      <c r="F107" s="6" t="s">
        <v>15</v>
      </c>
      <c r="G107" s="6">
        <v>25</v>
      </c>
      <c r="H107" s="6" t="s">
        <v>84</v>
      </c>
      <c r="I107" s="32" t="s">
        <v>34</v>
      </c>
      <c r="J107" s="24" t="s">
        <v>35</v>
      </c>
      <c r="K107" s="7"/>
      <c r="L107" s="29" t="s">
        <v>36</v>
      </c>
    </row>
    <row r="108" spans="1:12" ht="28.8" hidden="1" x14ac:dyDescent="0.3">
      <c r="A108" s="4">
        <v>44831</v>
      </c>
      <c r="B108" s="5" t="s">
        <v>11</v>
      </c>
      <c r="C108" s="6" t="s">
        <v>20</v>
      </c>
      <c r="D108" s="6" t="s">
        <v>21</v>
      </c>
      <c r="E108" s="36" t="s">
        <v>41</v>
      </c>
      <c r="F108" s="6" t="s">
        <v>15</v>
      </c>
      <c r="G108" s="6">
        <v>45</v>
      </c>
      <c r="H108" s="6" t="s">
        <v>16</v>
      </c>
      <c r="I108" s="32" t="s">
        <v>23</v>
      </c>
      <c r="J108" s="26" t="s">
        <v>24</v>
      </c>
      <c r="K108" s="7"/>
      <c r="L108" s="27" t="s">
        <v>25</v>
      </c>
    </row>
    <row r="109" spans="1:12" hidden="1" x14ac:dyDescent="0.3">
      <c r="A109" s="4">
        <v>44832</v>
      </c>
      <c r="B109" s="5" t="s">
        <v>11</v>
      </c>
      <c r="C109" s="6" t="s">
        <v>12</v>
      </c>
      <c r="D109" s="6" t="s">
        <v>13</v>
      </c>
      <c r="E109" s="36" t="s">
        <v>142</v>
      </c>
      <c r="F109" s="6" t="s">
        <v>15</v>
      </c>
      <c r="G109" s="6">
        <v>30</v>
      </c>
      <c r="H109" s="6" t="s">
        <v>16</v>
      </c>
      <c r="I109" s="32" t="s">
        <v>43</v>
      </c>
      <c r="J109" s="21" t="s">
        <v>18</v>
      </c>
      <c r="K109" s="7"/>
      <c r="L109" s="25" t="s">
        <v>40</v>
      </c>
    </row>
    <row r="110" spans="1:12" ht="28.8" hidden="1" x14ac:dyDescent="0.3">
      <c r="A110" s="4">
        <v>44832</v>
      </c>
      <c r="B110" s="5" t="s">
        <v>11</v>
      </c>
      <c r="C110" s="6" t="s">
        <v>76</v>
      </c>
      <c r="D110" s="6" t="s">
        <v>73</v>
      </c>
      <c r="E110" s="36" t="s">
        <v>143</v>
      </c>
      <c r="F110" s="6" t="s">
        <v>15</v>
      </c>
      <c r="G110" s="6">
        <v>25</v>
      </c>
      <c r="H110" s="6" t="s">
        <v>84</v>
      </c>
      <c r="I110" s="32" t="s">
        <v>47</v>
      </c>
      <c r="J110" s="24" t="s">
        <v>35</v>
      </c>
      <c r="K110" s="7"/>
      <c r="L110" s="29" t="s">
        <v>48</v>
      </c>
    </row>
    <row r="111" spans="1:12" ht="28.8" hidden="1" x14ac:dyDescent="0.3">
      <c r="A111" s="4">
        <v>44832</v>
      </c>
      <c r="B111" s="5" t="s">
        <v>11</v>
      </c>
      <c r="C111" s="6" t="s">
        <v>76</v>
      </c>
      <c r="D111" s="6" t="s">
        <v>73</v>
      </c>
      <c r="E111" s="36" t="s">
        <v>144</v>
      </c>
      <c r="F111" s="6" t="s">
        <v>15</v>
      </c>
      <c r="G111" s="6">
        <v>25</v>
      </c>
      <c r="H111" s="6" t="s">
        <v>84</v>
      </c>
      <c r="I111" s="32" t="s">
        <v>34</v>
      </c>
      <c r="J111" s="24" t="s">
        <v>35</v>
      </c>
      <c r="K111" s="7"/>
      <c r="L111" s="29" t="s">
        <v>36</v>
      </c>
    </row>
    <row r="112" spans="1:12" ht="28.8" hidden="1" x14ac:dyDescent="0.3">
      <c r="A112" s="4">
        <v>44832</v>
      </c>
      <c r="B112" s="5" t="s">
        <v>11</v>
      </c>
      <c r="C112" s="6" t="s">
        <v>76</v>
      </c>
      <c r="D112" s="6" t="s">
        <v>73</v>
      </c>
      <c r="E112" s="36" t="s">
        <v>145</v>
      </c>
      <c r="F112" s="6" t="s">
        <v>15</v>
      </c>
      <c r="G112" s="6">
        <v>25</v>
      </c>
      <c r="H112" s="6" t="s">
        <v>84</v>
      </c>
      <c r="I112" s="32" t="s">
        <v>34</v>
      </c>
      <c r="J112" s="24" t="s">
        <v>35</v>
      </c>
      <c r="K112" s="7"/>
      <c r="L112" s="29" t="s">
        <v>36</v>
      </c>
    </row>
    <row r="113" spans="1:12" ht="28.8" hidden="1" x14ac:dyDescent="0.3">
      <c r="A113" s="4">
        <v>44832</v>
      </c>
      <c r="B113" s="5" t="s">
        <v>11</v>
      </c>
      <c r="C113" s="6" t="s">
        <v>12</v>
      </c>
      <c r="D113" s="6" t="s">
        <v>146</v>
      </c>
      <c r="E113" s="36" t="s">
        <v>147</v>
      </c>
      <c r="F113" s="6" t="s">
        <v>15</v>
      </c>
      <c r="G113" s="6">
        <v>20</v>
      </c>
      <c r="H113" s="6" t="s">
        <v>16</v>
      </c>
      <c r="I113" s="32" t="s">
        <v>34</v>
      </c>
      <c r="J113" s="24" t="s">
        <v>35</v>
      </c>
      <c r="K113" s="7"/>
      <c r="L113" s="29" t="s">
        <v>36</v>
      </c>
    </row>
    <row r="114" spans="1:12" ht="28.8" hidden="1" x14ac:dyDescent="0.3">
      <c r="A114" s="4">
        <v>44832</v>
      </c>
      <c r="B114" s="5" t="s">
        <v>11</v>
      </c>
      <c r="C114" s="6" t="s">
        <v>12</v>
      </c>
      <c r="D114" s="6" t="s">
        <v>73</v>
      </c>
      <c r="E114" s="36" t="s">
        <v>148</v>
      </c>
      <c r="F114" s="6" t="s">
        <v>15</v>
      </c>
      <c r="G114" s="6">
        <v>25</v>
      </c>
      <c r="H114" s="6" t="s">
        <v>84</v>
      </c>
      <c r="I114" s="32" t="s">
        <v>47</v>
      </c>
      <c r="J114" s="24" t="s">
        <v>35</v>
      </c>
      <c r="K114" s="7"/>
      <c r="L114" s="29" t="s">
        <v>48</v>
      </c>
    </row>
    <row r="115" spans="1:12" ht="28.8" hidden="1" x14ac:dyDescent="0.3">
      <c r="A115" s="4">
        <v>44832</v>
      </c>
      <c r="B115" s="5" t="s">
        <v>11</v>
      </c>
      <c r="C115" s="6" t="s">
        <v>12</v>
      </c>
      <c r="D115" s="6" t="s">
        <v>73</v>
      </c>
      <c r="E115" s="36" t="s">
        <v>149</v>
      </c>
      <c r="F115" s="6" t="s">
        <v>15</v>
      </c>
      <c r="G115" s="6">
        <v>25</v>
      </c>
      <c r="H115" s="6" t="s">
        <v>84</v>
      </c>
      <c r="I115" s="32" t="s">
        <v>34</v>
      </c>
      <c r="J115" s="24" t="s">
        <v>35</v>
      </c>
      <c r="K115" s="7"/>
      <c r="L115" s="29" t="s">
        <v>36</v>
      </c>
    </row>
    <row r="116" spans="1:12" ht="28.8" hidden="1" x14ac:dyDescent="0.3">
      <c r="A116" s="4">
        <v>44832</v>
      </c>
      <c r="B116" s="5" t="s">
        <v>11</v>
      </c>
      <c r="C116" s="6" t="s">
        <v>12</v>
      </c>
      <c r="D116" s="6" t="s">
        <v>73</v>
      </c>
      <c r="E116" s="36" t="s">
        <v>150</v>
      </c>
      <c r="F116" s="6" t="s">
        <v>15</v>
      </c>
      <c r="G116" s="6">
        <v>25</v>
      </c>
      <c r="H116" s="6" t="s">
        <v>84</v>
      </c>
      <c r="I116" s="32" t="s">
        <v>34</v>
      </c>
      <c r="J116" s="24" t="s">
        <v>35</v>
      </c>
      <c r="K116" s="7"/>
      <c r="L116" s="29" t="s">
        <v>36</v>
      </c>
    </row>
    <row r="117" spans="1:12" ht="28.8" hidden="1" x14ac:dyDescent="0.3">
      <c r="A117" s="4">
        <v>44832</v>
      </c>
      <c r="B117" s="5" t="s">
        <v>11</v>
      </c>
      <c r="C117" s="6" t="s">
        <v>12</v>
      </c>
      <c r="D117" s="6" t="s">
        <v>21</v>
      </c>
      <c r="E117" s="36" t="s">
        <v>53</v>
      </c>
      <c r="F117" s="6" t="s">
        <v>15</v>
      </c>
      <c r="G117" s="6">
        <v>45</v>
      </c>
      <c r="H117" s="6" t="s">
        <v>16</v>
      </c>
      <c r="I117" s="32" t="s">
        <v>23</v>
      </c>
      <c r="J117" s="26" t="s">
        <v>24</v>
      </c>
      <c r="K117" s="7"/>
      <c r="L117" s="27" t="s">
        <v>25</v>
      </c>
    </row>
    <row r="118" spans="1:12" hidden="1" x14ac:dyDescent="0.3">
      <c r="A118" s="4">
        <v>44833</v>
      </c>
      <c r="B118" s="5" t="s">
        <v>11</v>
      </c>
      <c r="C118" s="6" t="s">
        <v>20</v>
      </c>
      <c r="D118" s="6" t="s">
        <v>78</v>
      </c>
      <c r="E118" s="36" t="s">
        <v>151</v>
      </c>
      <c r="F118" s="6" t="s">
        <v>15</v>
      </c>
      <c r="G118" s="6">
        <v>30</v>
      </c>
      <c r="H118" s="6" t="s">
        <v>28</v>
      </c>
      <c r="I118" s="32" t="s">
        <v>17</v>
      </c>
      <c r="J118" s="21" t="s">
        <v>18</v>
      </c>
      <c r="K118" s="7"/>
      <c r="L118" s="25" t="s">
        <v>19</v>
      </c>
    </row>
    <row r="119" spans="1:12" ht="28.8" hidden="1" x14ac:dyDescent="0.3">
      <c r="A119" s="4">
        <v>44833</v>
      </c>
      <c r="B119" s="5" t="s">
        <v>11</v>
      </c>
      <c r="C119" s="6" t="s">
        <v>20</v>
      </c>
      <c r="D119" s="6" t="s">
        <v>26</v>
      </c>
      <c r="E119" s="36" t="s">
        <v>56</v>
      </c>
      <c r="F119" s="6" t="s">
        <v>15</v>
      </c>
      <c r="G119" s="6">
        <v>60</v>
      </c>
      <c r="H119" s="6" t="s">
        <v>28</v>
      </c>
      <c r="I119" s="37" t="s">
        <v>29</v>
      </c>
      <c r="J119" s="22" t="s">
        <v>30</v>
      </c>
      <c r="K119" s="22" t="s">
        <v>30</v>
      </c>
      <c r="L119" s="31" t="s">
        <v>31</v>
      </c>
    </row>
    <row r="120" spans="1:12" ht="28.8" hidden="1" x14ac:dyDescent="0.3">
      <c r="A120" s="4">
        <v>44833</v>
      </c>
      <c r="B120" s="5" t="s">
        <v>11</v>
      </c>
      <c r="C120" s="6" t="s">
        <v>82</v>
      </c>
      <c r="D120" s="6" t="s">
        <v>73</v>
      </c>
      <c r="E120" s="36" t="s">
        <v>152</v>
      </c>
      <c r="F120" s="6" t="s">
        <v>15</v>
      </c>
      <c r="G120" s="6">
        <v>25</v>
      </c>
      <c r="H120" s="6" t="s">
        <v>84</v>
      </c>
      <c r="I120" s="32" t="s">
        <v>47</v>
      </c>
      <c r="J120" s="24" t="s">
        <v>35</v>
      </c>
      <c r="K120" s="7"/>
      <c r="L120" s="29" t="s">
        <v>48</v>
      </c>
    </row>
    <row r="121" spans="1:12" ht="28.8" hidden="1" x14ac:dyDescent="0.3">
      <c r="A121" s="4">
        <v>44833</v>
      </c>
      <c r="B121" s="5" t="s">
        <v>11</v>
      </c>
      <c r="C121" s="6" t="s">
        <v>82</v>
      </c>
      <c r="D121" s="6" t="s">
        <v>73</v>
      </c>
      <c r="E121" s="36" t="s">
        <v>153</v>
      </c>
      <c r="F121" s="6" t="s">
        <v>15</v>
      </c>
      <c r="G121" s="6">
        <v>25</v>
      </c>
      <c r="H121" s="6" t="s">
        <v>84</v>
      </c>
      <c r="I121" s="32" t="s">
        <v>34</v>
      </c>
      <c r="J121" s="24" t="s">
        <v>35</v>
      </c>
      <c r="K121" s="7"/>
      <c r="L121" s="29" t="s">
        <v>36</v>
      </c>
    </row>
    <row r="122" spans="1:12" ht="28.8" hidden="1" x14ac:dyDescent="0.3">
      <c r="A122" s="4">
        <v>44833</v>
      </c>
      <c r="B122" s="5" t="s">
        <v>11</v>
      </c>
      <c r="C122" s="6" t="s">
        <v>87</v>
      </c>
      <c r="D122" s="6" t="s">
        <v>73</v>
      </c>
      <c r="E122" s="36" t="s">
        <v>154</v>
      </c>
      <c r="F122" s="6" t="s">
        <v>15</v>
      </c>
      <c r="G122" s="6">
        <v>25</v>
      </c>
      <c r="H122" s="6" t="s">
        <v>84</v>
      </c>
      <c r="I122" s="32" t="s">
        <v>47</v>
      </c>
      <c r="J122" s="24" t="s">
        <v>35</v>
      </c>
      <c r="K122" s="7"/>
      <c r="L122" s="29" t="s">
        <v>48</v>
      </c>
    </row>
    <row r="123" spans="1:12" ht="28.8" hidden="1" x14ac:dyDescent="0.3">
      <c r="A123" s="4">
        <v>44833</v>
      </c>
      <c r="B123" s="5" t="s">
        <v>11</v>
      </c>
      <c r="C123" s="6" t="s">
        <v>87</v>
      </c>
      <c r="D123" s="6" t="s">
        <v>73</v>
      </c>
      <c r="E123" s="36" t="s">
        <v>155</v>
      </c>
      <c r="F123" s="6" t="s">
        <v>15</v>
      </c>
      <c r="G123" s="6">
        <v>25</v>
      </c>
      <c r="H123" s="6" t="s">
        <v>84</v>
      </c>
      <c r="I123" s="32" t="s">
        <v>34</v>
      </c>
      <c r="J123" s="24" t="s">
        <v>35</v>
      </c>
      <c r="K123" s="7"/>
      <c r="L123" s="29" t="s">
        <v>36</v>
      </c>
    </row>
    <row r="124" spans="1:12" ht="28.8" hidden="1" x14ac:dyDescent="0.3">
      <c r="A124" s="4">
        <v>44833</v>
      </c>
      <c r="B124" s="5" t="s">
        <v>11</v>
      </c>
      <c r="C124" s="6" t="s">
        <v>87</v>
      </c>
      <c r="D124" s="6" t="s">
        <v>73</v>
      </c>
      <c r="E124" s="36" t="s">
        <v>156</v>
      </c>
      <c r="F124" s="6" t="s">
        <v>15</v>
      </c>
      <c r="G124" s="6">
        <v>25</v>
      </c>
      <c r="H124" s="6" t="s">
        <v>84</v>
      </c>
      <c r="I124" s="32" t="s">
        <v>34</v>
      </c>
      <c r="J124" s="24" t="s">
        <v>35</v>
      </c>
      <c r="K124" s="7"/>
      <c r="L124" s="29" t="s">
        <v>36</v>
      </c>
    </row>
    <row r="125" spans="1:12" hidden="1" x14ac:dyDescent="0.3">
      <c r="A125" s="4">
        <v>44834</v>
      </c>
      <c r="B125" s="5" t="s">
        <v>11</v>
      </c>
      <c r="C125" s="6" t="s">
        <v>12</v>
      </c>
      <c r="D125" s="6" t="s">
        <v>13</v>
      </c>
      <c r="E125" s="36" t="s">
        <v>71</v>
      </c>
      <c r="F125" s="6" t="s">
        <v>15</v>
      </c>
      <c r="G125" s="6">
        <v>30</v>
      </c>
      <c r="H125" s="6" t="s">
        <v>16</v>
      </c>
      <c r="I125" s="32" t="s">
        <v>43</v>
      </c>
      <c r="J125" s="21" t="s">
        <v>18</v>
      </c>
      <c r="K125" s="7"/>
      <c r="L125" s="25" t="s">
        <v>40</v>
      </c>
    </row>
    <row r="126" spans="1:12" ht="28.8" hidden="1" x14ac:dyDescent="0.3">
      <c r="A126" s="4">
        <v>44834</v>
      </c>
      <c r="B126" s="5" t="s">
        <v>11</v>
      </c>
      <c r="C126" s="6" t="s">
        <v>76</v>
      </c>
      <c r="D126" s="6" t="s">
        <v>73</v>
      </c>
      <c r="E126" s="36" t="s">
        <v>157</v>
      </c>
      <c r="F126" s="6" t="s">
        <v>15</v>
      </c>
      <c r="G126" s="6">
        <v>25</v>
      </c>
      <c r="H126" s="6" t="s">
        <v>84</v>
      </c>
      <c r="I126" s="32" t="s">
        <v>47</v>
      </c>
      <c r="J126" s="24" t="s">
        <v>35</v>
      </c>
      <c r="K126" s="7"/>
      <c r="L126" s="29" t="s">
        <v>48</v>
      </c>
    </row>
    <row r="127" spans="1:12" ht="28.8" hidden="1" x14ac:dyDescent="0.3">
      <c r="A127" s="4">
        <v>44834</v>
      </c>
      <c r="B127" s="5" t="s">
        <v>11</v>
      </c>
      <c r="C127" s="6" t="s">
        <v>76</v>
      </c>
      <c r="D127" s="6" t="s">
        <v>73</v>
      </c>
      <c r="E127" s="36" t="s">
        <v>158</v>
      </c>
      <c r="F127" s="6" t="s">
        <v>15</v>
      </c>
      <c r="G127" s="6">
        <v>25</v>
      </c>
      <c r="H127" s="6" t="s">
        <v>75</v>
      </c>
      <c r="I127" s="32" t="s">
        <v>47</v>
      </c>
      <c r="J127" s="24" t="s">
        <v>35</v>
      </c>
      <c r="K127" s="7"/>
      <c r="L127" s="29" t="s">
        <v>48</v>
      </c>
    </row>
    <row r="128" spans="1:12" ht="28.8" hidden="1" x14ac:dyDescent="0.3">
      <c r="A128" s="4">
        <v>44834</v>
      </c>
      <c r="B128" s="5" t="s">
        <v>11</v>
      </c>
      <c r="C128" s="6" t="s">
        <v>76</v>
      </c>
      <c r="D128" s="6" t="s">
        <v>73</v>
      </c>
      <c r="E128" s="36" t="s">
        <v>159</v>
      </c>
      <c r="F128" s="6" t="s">
        <v>15</v>
      </c>
      <c r="G128" s="6">
        <v>25</v>
      </c>
      <c r="H128" s="6" t="s">
        <v>84</v>
      </c>
      <c r="I128" s="32" t="s">
        <v>34</v>
      </c>
      <c r="J128" s="24" t="s">
        <v>35</v>
      </c>
      <c r="K128" s="7"/>
      <c r="L128" s="29" t="s">
        <v>36</v>
      </c>
    </row>
    <row r="129" spans="1:12" ht="28.8" hidden="1" x14ac:dyDescent="0.3">
      <c r="A129" s="4">
        <v>44834</v>
      </c>
      <c r="B129" s="5" t="s">
        <v>11</v>
      </c>
      <c r="C129" s="6" t="s">
        <v>12</v>
      </c>
      <c r="D129" s="6" t="s">
        <v>146</v>
      </c>
      <c r="E129" s="36" t="s">
        <v>160</v>
      </c>
      <c r="F129" s="6" t="s">
        <v>15</v>
      </c>
      <c r="G129" s="6">
        <v>20</v>
      </c>
      <c r="H129" s="6" t="s">
        <v>16</v>
      </c>
      <c r="I129" s="32" t="s">
        <v>34</v>
      </c>
      <c r="J129" s="24" t="s">
        <v>35</v>
      </c>
      <c r="K129" s="7"/>
      <c r="L129" s="29" t="s">
        <v>36</v>
      </c>
    </row>
    <row r="130" spans="1:12" ht="28.8" hidden="1" x14ac:dyDescent="0.3">
      <c r="A130" s="4">
        <v>44834</v>
      </c>
      <c r="B130" s="5" t="s">
        <v>11</v>
      </c>
      <c r="C130" s="6" t="s">
        <v>12</v>
      </c>
      <c r="D130" s="6" t="s">
        <v>73</v>
      </c>
      <c r="E130" s="36" t="s">
        <v>161</v>
      </c>
      <c r="F130" s="6" t="s">
        <v>15</v>
      </c>
      <c r="G130" s="6">
        <v>25</v>
      </c>
      <c r="H130" s="6" t="s">
        <v>84</v>
      </c>
      <c r="I130" s="32" t="s">
        <v>47</v>
      </c>
      <c r="J130" s="24" t="s">
        <v>35</v>
      </c>
      <c r="K130" s="7"/>
      <c r="L130" s="29" t="s">
        <v>48</v>
      </c>
    </row>
    <row r="131" spans="1:12" ht="28.8" hidden="1" x14ac:dyDescent="0.3">
      <c r="A131" s="4">
        <v>44834</v>
      </c>
      <c r="B131" s="5" t="s">
        <v>11</v>
      </c>
      <c r="C131" s="6" t="s">
        <v>12</v>
      </c>
      <c r="D131" s="6" t="s">
        <v>73</v>
      </c>
      <c r="E131" s="36" t="s">
        <v>162</v>
      </c>
      <c r="F131" s="6" t="s">
        <v>15</v>
      </c>
      <c r="G131" s="6">
        <v>25</v>
      </c>
      <c r="H131" s="6" t="s">
        <v>75</v>
      </c>
      <c r="I131" s="32" t="s">
        <v>47</v>
      </c>
      <c r="J131" s="24" t="s">
        <v>35</v>
      </c>
      <c r="K131" s="7"/>
      <c r="L131" s="29" t="s">
        <v>48</v>
      </c>
    </row>
    <row r="132" spans="1:12" ht="28.8" hidden="1" x14ac:dyDescent="0.3">
      <c r="A132" s="4">
        <v>44834</v>
      </c>
      <c r="B132" s="5" t="s">
        <v>11</v>
      </c>
      <c r="C132" s="6" t="s">
        <v>12</v>
      </c>
      <c r="D132" s="6" t="s">
        <v>73</v>
      </c>
      <c r="E132" s="36" t="s">
        <v>163</v>
      </c>
      <c r="F132" s="6" t="s">
        <v>15</v>
      </c>
      <c r="G132" s="6">
        <v>25</v>
      </c>
      <c r="H132" s="6" t="s">
        <v>84</v>
      </c>
      <c r="I132" s="28" t="s">
        <v>100</v>
      </c>
      <c r="J132" s="17"/>
      <c r="K132" s="24" t="s">
        <v>35</v>
      </c>
      <c r="L132" s="28"/>
    </row>
    <row r="133" spans="1:12" ht="28.8" hidden="1" x14ac:dyDescent="0.3">
      <c r="A133" s="4">
        <v>44834</v>
      </c>
      <c r="B133" s="5" t="s">
        <v>11</v>
      </c>
      <c r="C133" s="6" t="s">
        <v>12</v>
      </c>
      <c r="D133" s="6" t="s">
        <v>21</v>
      </c>
      <c r="E133" s="36" t="s">
        <v>60</v>
      </c>
      <c r="F133" s="6" t="s">
        <v>15</v>
      </c>
      <c r="G133" s="6">
        <v>45</v>
      </c>
      <c r="H133" s="6" t="s">
        <v>16</v>
      </c>
      <c r="I133" s="32" t="s">
        <v>23</v>
      </c>
      <c r="J133" s="26" t="s">
        <v>24</v>
      </c>
      <c r="K133" s="7"/>
      <c r="L133" s="27" t="s">
        <v>25</v>
      </c>
    </row>
    <row r="134" spans="1:12" hidden="1" x14ac:dyDescent="0.3">
      <c r="A134" s="4">
        <v>44837</v>
      </c>
      <c r="B134" s="5" t="s">
        <v>11</v>
      </c>
      <c r="C134" s="6" t="s">
        <v>12</v>
      </c>
      <c r="D134" s="6" t="s">
        <v>13</v>
      </c>
      <c r="E134" s="36" t="s">
        <v>14</v>
      </c>
      <c r="F134" s="6" t="s">
        <v>15</v>
      </c>
      <c r="G134" s="6">
        <v>30</v>
      </c>
      <c r="H134" s="6" t="s">
        <v>16</v>
      </c>
      <c r="I134" s="32" t="s">
        <v>17</v>
      </c>
      <c r="J134" s="21" t="s">
        <v>18</v>
      </c>
      <c r="K134" s="7"/>
      <c r="L134" s="25" t="s">
        <v>19</v>
      </c>
    </row>
    <row r="135" spans="1:12" ht="28.8" hidden="1" x14ac:dyDescent="0.3">
      <c r="A135" s="4">
        <v>44837</v>
      </c>
      <c r="B135" s="5" t="s">
        <v>11</v>
      </c>
      <c r="C135" s="6" t="s">
        <v>20</v>
      </c>
      <c r="D135" s="6" t="s">
        <v>26</v>
      </c>
      <c r="E135" s="36" t="s">
        <v>27</v>
      </c>
      <c r="F135" s="6" t="s">
        <v>15</v>
      </c>
      <c r="G135" s="6">
        <v>60</v>
      </c>
      <c r="H135" s="6" t="s">
        <v>28</v>
      </c>
      <c r="I135" s="37" t="s">
        <v>29</v>
      </c>
      <c r="J135" s="22" t="s">
        <v>30</v>
      </c>
      <c r="K135" s="22" t="s">
        <v>30</v>
      </c>
      <c r="L135" s="31" t="s">
        <v>31</v>
      </c>
    </row>
    <row r="136" spans="1:12" ht="28.8" hidden="1" x14ac:dyDescent="0.3">
      <c r="A136" s="4">
        <v>44837</v>
      </c>
      <c r="B136" s="5" t="s">
        <v>11</v>
      </c>
      <c r="C136" s="6" t="s">
        <v>82</v>
      </c>
      <c r="D136" s="6" t="s">
        <v>73</v>
      </c>
      <c r="E136" s="36" t="s">
        <v>164</v>
      </c>
      <c r="F136" s="6" t="s">
        <v>15</v>
      </c>
      <c r="G136" s="6">
        <v>25</v>
      </c>
      <c r="H136" s="6" t="s">
        <v>84</v>
      </c>
      <c r="I136" s="32" t="s">
        <v>47</v>
      </c>
      <c r="J136" s="24" t="s">
        <v>35</v>
      </c>
      <c r="K136" s="7"/>
      <c r="L136" s="29" t="s">
        <v>48</v>
      </c>
    </row>
    <row r="137" spans="1:12" ht="28.8" hidden="1" x14ac:dyDescent="0.3">
      <c r="A137" s="4">
        <v>44837</v>
      </c>
      <c r="B137" s="5" t="s">
        <v>11</v>
      </c>
      <c r="C137" s="6" t="s">
        <v>82</v>
      </c>
      <c r="D137" s="6" t="s">
        <v>73</v>
      </c>
      <c r="E137" s="36" t="s">
        <v>165</v>
      </c>
      <c r="F137" s="6" t="s">
        <v>15</v>
      </c>
      <c r="G137" s="6">
        <v>25</v>
      </c>
      <c r="H137" s="6" t="s">
        <v>75</v>
      </c>
      <c r="I137" s="32" t="s">
        <v>47</v>
      </c>
      <c r="J137" s="24" t="s">
        <v>35</v>
      </c>
      <c r="K137" s="7"/>
      <c r="L137" s="29" t="s">
        <v>48</v>
      </c>
    </row>
    <row r="138" spans="1:12" ht="28.8" hidden="1" x14ac:dyDescent="0.3">
      <c r="A138" s="4">
        <v>44837</v>
      </c>
      <c r="B138" s="5" t="s">
        <v>11</v>
      </c>
      <c r="C138" s="6" t="s">
        <v>82</v>
      </c>
      <c r="D138" s="6" t="s">
        <v>73</v>
      </c>
      <c r="E138" s="36" t="s">
        <v>166</v>
      </c>
      <c r="F138" s="6" t="s">
        <v>15</v>
      </c>
      <c r="G138" s="6">
        <v>25</v>
      </c>
      <c r="H138" s="6" t="s">
        <v>84</v>
      </c>
      <c r="I138" s="28" t="s">
        <v>100</v>
      </c>
      <c r="J138" s="17"/>
      <c r="K138" s="24" t="s">
        <v>35</v>
      </c>
      <c r="L138" s="28"/>
    </row>
    <row r="139" spans="1:12" ht="28.8" hidden="1" x14ac:dyDescent="0.3">
      <c r="A139" s="4">
        <v>44837</v>
      </c>
      <c r="B139" s="5" t="s">
        <v>11</v>
      </c>
      <c r="C139" s="6" t="s">
        <v>12</v>
      </c>
      <c r="D139" s="6" t="s">
        <v>146</v>
      </c>
      <c r="E139" s="36" t="s">
        <v>167</v>
      </c>
      <c r="F139" s="6" t="s">
        <v>15</v>
      </c>
      <c r="G139" s="6">
        <v>20</v>
      </c>
      <c r="H139" s="6" t="s">
        <v>16</v>
      </c>
      <c r="I139" s="32" t="s">
        <v>34</v>
      </c>
      <c r="J139" s="24" t="s">
        <v>35</v>
      </c>
      <c r="K139" s="7"/>
      <c r="L139" s="29" t="s">
        <v>36</v>
      </c>
    </row>
    <row r="140" spans="1:12" ht="28.8" hidden="1" x14ac:dyDescent="0.3">
      <c r="A140" s="4">
        <v>44837</v>
      </c>
      <c r="B140" s="5" t="s">
        <v>11</v>
      </c>
      <c r="C140" s="6" t="s">
        <v>87</v>
      </c>
      <c r="D140" s="6" t="s">
        <v>73</v>
      </c>
      <c r="E140" s="36" t="s">
        <v>168</v>
      </c>
      <c r="F140" s="6" t="s">
        <v>15</v>
      </c>
      <c r="G140" s="6">
        <v>25</v>
      </c>
      <c r="H140" s="6" t="s">
        <v>84</v>
      </c>
      <c r="I140" s="32" t="s">
        <v>47</v>
      </c>
      <c r="J140" s="24" t="s">
        <v>35</v>
      </c>
      <c r="K140" s="7"/>
      <c r="L140" s="29" t="s">
        <v>48</v>
      </c>
    </row>
    <row r="141" spans="1:12" ht="28.8" hidden="1" x14ac:dyDescent="0.3">
      <c r="A141" s="4">
        <v>44837</v>
      </c>
      <c r="B141" s="5" t="s">
        <v>11</v>
      </c>
      <c r="C141" s="6" t="s">
        <v>87</v>
      </c>
      <c r="D141" s="6" t="s">
        <v>73</v>
      </c>
      <c r="E141" s="36" t="s">
        <v>169</v>
      </c>
      <c r="F141" s="6" t="s">
        <v>15</v>
      </c>
      <c r="G141" s="6">
        <v>25</v>
      </c>
      <c r="H141" s="6" t="s">
        <v>75</v>
      </c>
      <c r="I141" s="32" t="s">
        <v>47</v>
      </c>
      <c r="J141" s="24" t="s">
        <v>35</v>
      </c>
      <c r="K141" s="7"/>
      <c r="L141" s="29" t="s">
        <v>48</v>
      </c>
    </row>
    <row r="142" spans="1:12" ht="28.8" hidden="1" x14ac:dyDescent="0.3">
      <c r="A142" s="4">
        <v>44837</v>
      </c>
      <c r="B142" s="5" t="s">
        <v>11</v>
      </c>
      <c r="C142" s="6" t="s">
        <v>20</v>
      </c>
      <c r="D142" s="6" t="s">
        <v>21</v>
      </c>
      <c r="E142" s="36" t="s">
        <v>22</v>
      </c>
      <c r="F142" s="6" t="s">
        <v>15</v>
      </c>
      <c r="G142" s="6">
        <v>45</v>
      </c>
      <c r="H142" s="6" t="s">
        <v>16</v>
      </c>
      <c r="I142" s="32" t="s">
        <v>23</v>
      </c>
      <c r="J142" s="26" t="s">
        <v>24</v>
      </c>
      <c r="K142" s="7"/>
      <c r="L142" s="27" t="s">
        <v>25</v>
      </c>
    </row>
    <row r="143" spans="1:12" ht="28.8" hidden="1" x14ac:dyDescent="0.3">
      <c r="A143" s="4">
        <v>44837</v>
      </c>
      <c r="B143" s="5" t="s">
        <v>11</v>
      </c>
      <c r="C143" s="6" t="s">
        <v>87</v>
      </c>
      <c r="D143" s="6" t="s">
        <v>73</v>
      </c>
      <c r="E143" s="36" t="s">
        <v>170</v>
      </c>
      <c r="F143" s="6" t="s">
        <v>15</v>
      </c>
      <c r="G143" s="6">
        <v>25</v>
      </c>
      <c r="H143" s="6" t="s">
        <v>84</v>
      </c>
      <c r="I143" s="28" t="s">
        <v>100</v>
      </c>
      <c r="J143" s="17"/>
      <c r="K143" s="24" t="s">
        <v>35</v>
      </c>
      <c r="L143" s="28"/>
    </row>
    <row r="144" spans="1:12" ht="28.8" hidden="1" x14ac:dyDescent="0.3">
      <c r="A144" s="4">
        <v>44838</v>
      </c>
      <c r="B144" s="5" t="s">
        <v>11</v>
      </c>
      <c r="C144" s="6" t="s">
        <v>76</v>
      </c>
      <c r="D144" s="6" t="s">
        <v>73</v>
      </c>
      <c r="E144" s="36" t="s">
        <v>171</v>
      </c>
      <c r="F144" s="6" t="s">
        <v>15</v>
      </c>
      <c r="G144" s="6">
        <v>25</v>
      </c>
      <c r="H144" s="6" t="s">
        <v>84</v>
      </c>
      <c r="I144" s="32" t="s">
        <v>47</v>
      </c>
      <c r="J144" s="24" t="s">
        <v>35</v>
      </c>
      <c r="K144" s="7"/>
      <c r="L144" s="29" t="s">
        <v>48</v>
      </c>
    </row>
    <row r="145" spans="1:12" ht="28.8" hidden="1" x14ac:dyDescent="0.3">
      <c r="A145" s="4">
        <v>44838</v>
      </c>
      <c r="B145" s="5" t="s">
        <v>11</v>
      </c>
      <c r="C145" s="6" t="s">
        <v>76</v>
      </c>
      <c r="D145" s="6" t="s">
        <v>73</v>
      </c>
      <c r="E145" s="36" t="s">
        <v>172</v>
      </c>
      <c r="F145" s="6" t="s">
        <v>15</v>
      </c>
      <c r="G145" s="6">
        <v>25</v>
      </c>
      <c r="H145" s="6" t="s">
        <v>84</v>
      </c>
      <c r="I145" s="32" t="s">
        <v>47</v>
      </c>
      <c r="J145" s="24" t="s">
        <v>35</v>
      </c>
      <c r="K145" s="7"/>
      <c r="L145" s="29" t="s">
        <v>48</v>
      </c>
    </row>
    <row r="146" spans="1:12" ht="28.8" hidden="1" x14ac:dyDescent="0.3">
      <c r="A146" s="4">
        <v>44838</v>
      </c>
      <c r="B146" s="5" t="s">
        <v>11</v>
      </c>
      <c r="C146" s="6" t="s">
        <v>76</v>
      </c>
      <c r="D146" s="6" t="s">
        <v>73</v>
      </c>
      <c r="E146" s="36" t="s">
        <v>173</v>
      </c>
      <c r="F146" s="6" t="s">
        <v>15</v>
      </c>
      <c r="G146" s="6">
        <v>25</v>
      </c>
      <c r="H146" s="6" t="s">
        <v>75</v>
      </c>
      <c r="I146" s="32" t="s">
        <v>47</v>
      </c>
      <c r="J146" s="24" t="s">
        <v>35</v>
      </c>
      <c r="K146" s="7"/>
      <c r="L146" s="29" t="s">
        <v>48</v>
      </c>
    </row>
    <row r="147" spans="1:12" ht="28.8" hidden="1" x14ac:dyDescent="0.3">
      <c r="A147" s="4">
        <v>44838</v>
      </c>
      <c r="B147" s="5" t="s">
        <v>11</v>
      </c>
      <c r="C147" s="6" t="s">
        <v>12</v>
      </c>
      <c r="D147" s="6" t="s">
        <v>73</v>
      </c>
      <c r="E147" s="36" t="s">
        <v>174</v>
      </c>
      <c r="F147" s="6" t="s">
        <v>15</v>
      </c>
      <c r="G147" s="6">
        <v>25</v>
      </c>
      <c r="H147" s="6" t="s">
        <v>84</v>
      </c>
      <c r="I147" s="32" t="s">
        <v>47</v>
      </c>
      <c r="J147" s="24" t="s">
        <v>35</v>
      </c>
      <c r="K147" s="7"/>
      <c r="L147" s="29" t="s">
        <v>48</v>
      </c>
    </row>
    <row r="148" spans="1:12" ht="28.8" hidden="1" x14ac:dyDescent="0.3">
      <c r="A148" s="4">
        <v>44838</v>
      </c>
      <c r="B148" s="5" t="s">
        <v>11</v>
      </c>
      <c r="C148" s="6" t="s">
        <v>12</v>
      </c>
      <c r="D148" s="6" t="s">
        <v>73</v>
      </c>
      <c r="E148" s="36" t="s">
        <v>175</v>
      </c>
      <c r="F148" s="6" t="s">
        <v>15</v>
      </c>
      <c r="G148" s="6">
        <v>25</v>
      </c>
      <c r="H148" s="6" t="s">
        <v>75</v>
      </c>
      <c r="I148" s="32" t="s">
        <v>47</v>
      </c>
      <c r="J148" s="24" t="s">
        <v>35</v>
      </c>
      <c r="K148" s="7"/>
      <c r="L148" s="29" t="s">
        <v>48</v>
      </c>
    </row>
    <row r="149" spans="1:12" ht="28.8" hidden="1" x14ac:dyDescent="0.3">
      <c r="A149" s="4">
        <v>44838</v>
      </c>
      <c r="B149" s="5" t="s">
        <v>11</v>
      </c>
      <c r="C149" s="6" t="s">
        <v>12</v>
      </c>
      <c r="D149" s="6" t="s">
        <v>73</v>
      </c>
      <c r="E149" s="36" t="s">
        <v>176</v>
      </c>
      <c r="F149" s="6" t="s">
        <v>15</v>
      </c>
      <c r="G149" s="6">
        <v>25</v>
      </c>
      <c r="H149" s="6" t="s">
        <v>84</v>
      </c>
      <c r="I149" s="32" t="s">
        <v>34</v>
      </c>
      <c r="J149" s="24" t="s">
        <v>35</v>
      </c>
      <c r="K149" s="7"/>
      <c r="L149" s="29" t="s">
        <v>36</v>
      </c>
    </row>
    <row r="150" spans="1:12" ht="28.8" hidden="1" x14ac:dyDescent="0.3">
      <c r="A150" s="4">
        <v>44838</v>
      </c>
      <c r="B150" s="5" t="s">
        <v>11</v>
      </c>
      <c r="C150" s="6" t="s">
        <v>20</v>
      </c>
      <c r="D150" s="6" t="s">
        <v>21</v>
      </c>
      <c r="E150" s="36" t="s">
        <v>41</v>
      </c>
      <c r="F150" s="6" t="s">
        <v>15</v>
      </c>
      <c r="G150" s="6">
        <v>45</v>
      </c>
      <c r="H150" s="6" t="s">
        <v>16</v>
      </c>
      <c r="I150" s="32" t="s">
        <v>23</v>
      </c>
      <c r="J150" s="26" t="s">
        <v>24</v>
      </c>
      <c r="K150" s="7"/>
      <c r="L150" s="27" t="s">
        <v>25</v>
      </c>
    </row>
    <row r="151" spans="1:12" hidden="1" x14ac:dyDescent="0.3">
      <c r="A151" s="4">
        <v>44839</v>
      </c>
      <c r="B151" s="5" t="s">
        <v>11</v>
      </c>
      <c r="C151" s="6" t="s">
        <v>12</v>
      </c>
      <c r="D151" s="6" t="s">
        <v>13</v>
      </c>
      <c r="E151" s="36" t="s">
        <v>177</v>
      </c>
      <c r="F151" s="6" t="s">
        <v>15</v>
      </c>
      <c r="G151" s="6">
        <v>30</v>
      </c>
      <c r="H151" s="6" t="s">
        <v>16</v>
      </c>
      <c r="I151" s="32" t="s">
        <v>43</v>
      </c>
      <c r="J151" s="21" t="s">
        <v>18</v>
      </c>
      <c r="K151" s="7"/>
      <c r="L151" s="25" t="s">
        <v>40</v>
      </c>
    </row>
    <row r="152" spans="1:12" ht="28.8" hidden="1" x14ac:dyDescent="0.3">
      <c r="A152" s="4">
        <v>44839</v>
      </c>
      <c r="B152" s="5" t="s">
        <v>11</v>
      </c>
      <c r="C152" s="6" t="s">
        <v>76</v>
      </c>
      <c r="D152" s="6" t="s">
        <v>73</v>
      </c>
      <c r="E152" s="36" t="s">
        <v>178</v>
      </c>
      <c r="F152" s="6" t="s">
        <v>15</v>
      </c>
      <c r="G152" s="6">
        <v>25</v>
      </c>
      <c r="H152" s="6" t="s">
        <v>84</v>
      </c>
      <c r="I152" s="32" t="s">
        <v>47</v>
      </c>
      <c r="J152" s="24" t="s">
        <v>35</v>
      </c>
      <c r="K152" s="7"/>
      <c r="L152" s="29" t="s">
        <v>48</v>
      </c>
    </row>
    <row r="153" spans="1:12" ht="28.8" hidden="1" x14ac:dyDescent="0.3">
      <c r="A153" s="4">
        <v>44839</v>
      </c>
      <c r="B153" s="5" t="s">
        <v>11</v>
      </c>
      <c r="C153" s="6" t="s">
        <v>76</v>
      </c>
      <c r="D153" s="6" t="s">
        <v>73</v>
      </c>
      <c r="E153" s="36" t="s">
        <v>179</v>
      </c>
      <c r="F153" s="6" t="s">
        <v>15</v>
      </c>
      <c r="G153" s="6">
        <v>25</v>
      </c>
      <c r="H153" s="6" t="s">
        <v>84</v>
      </c>
      <c r="I153" s="32" t="s">
        <v>47</v>
      </c>
      <c r="J153" s="24" t="s">
        <v>35</v>
      </c>
      <c r="K153" s="7"/>
      <c r="L153" s="29" t="s">
        <v>48</v>
      </c>
    </row>
    <row r="154" spans="1:12" ht="28.8" hidden="1" x14ac:dyDescent="0.3">
      <c r="A154" s="4">
        <v>44839</v>
      </c>
      <c r="B154" s="5" t="s">
        <v>11</v>
      </c>
      <c r="C154" s="6" t="s">
        <v>76</v>
      </c>
      <c r="D154" s="6" t="s">
        <v>73</v>
      </c>
      <c r="E154" s="36" t="s">
        <v>180</v>
      </c>
      <c r="F154" s="6" t="s">
        <v>15</v>
      </c>
      <c r="G154" s="6">
        <v>25</v>
      </c>
      <c r="H154" s="6" t="s">
        <v>84</v>
      </c>
      <c r="I154" s="32" t="s">
        <v>34</v>
      </c>
      <c r="J154" s="24" t="s">
        <v>35</v>
      </c>
      <c r="K154" s="7"/>
      <c r="L154" s="29" t="s">
        <v>36</v>
      </c>
    </row>
    <row r="155" spans="1:12" ht="28.8" hidden="1" x14ac:dyDescent="0.3">
      <c r="A155" s="4">
        <v>44839</v>
      </c>
      <c r="B155" s="5" t="s">
        <v>11</v>
      </c>
      <c r="C155" s="6" t="s">
        <v>12</v>
      </c>
      <c r="D155" s="6" t="s">
        <v>146</v>
      </c>
      <c r="E155" s="36" t="s">
        <v>181</v>
      </c>
      <c r="F155" s="6" t="s">
        <v>15</v>
      </c>
      <c r="G155" s="6">
        <v>20</v>
      </c>
      <c r="H155" s="6" t="s">
        <v>16</v>
      </c>
      <c r="I155" s="32" t="s">
        <v>34</v>
      </c>
      <c r="J155" s="24" t="s">
        <v>35</v>
      </c>
      <c r="K155" s="7"/>
      <c r="L155" s="29" t="s">
        <v>36</v>
      </c>
    </row>
    <row r="156" spans="1:12" ht="28.8" hidden="1" x14ac:dyDescent="0.3">
      <c r="A156" s="4">
        <v>44839</v>
      </c>
      <c r="B156" s="5" t="s">
        <v>11</v>
      </c>
      <c r="C156" s="6" t="s">
        <v>12</v>
      </c>
      <c r="D156" s="6" t="s">
        <v>73</v>
      </c>
      <c r="E156" s="36" t="s">
        <v>182</v>
      </c>
      <c r="F156" s="6" t="s">
        <v>15</v>
      </c>
      <c r="G156" s="6">
        <v>25</v>
      </c>
      <c r="H156" s="6" t="s">
        <v>84</v>
      </c>
      <c r="I156" s="32" t="s">
        <v>47</v>
      </c>
      <c r="J156" s="24" t="s">
        <v>35</v>
      </c>
      <c r="K156" s="7"/>
      <c r="L156" s="29" t="s">
        <v>48</v>
      </c>
    </row>
    <row r="157" spans="1:12" ht="28.8" hidden="1" x14ac:dyDescent="0.3">
      <c r="A157" s="4">
        <v>44839</v>
      </c>
      <c r="B157" s="5" t="s">
        <v>11</v>
      </c>
      <c r="C157" s="6" t="s">
        <v>12</v>
      </c>
      <c r="D157" s="6" t="s">
        <v>73</v>
      </c>
      <c r="E157" s="36" t="s">
        <v>183</v>
      </c>
      <c r="F157" s="6" t="s">
        <v>15</v>
      </c>
      <c r="G157" s="6">
        <v>25</v>
      </c>
      <c r="H157" s="6" t="s">
        <v>84</v>
      </c>
      <c r="I157" s="32" t="s">
        <v>47</v>
      </c>
      <c r="J157" s="24" t="s">
        <v>35</v>
      </c>
      <c r="K157" s="7"/>
      <c r="L157" s="29" t="s">
        <v>48</v>
      </c>
    </row>
    <row r="158" spans="1:12" ht="28.8" hidden="1" x14ac:dyDescent="0.3">
      <c r="A158" s="4">
        <v>44839</v>
      </c>
      <c r="B158" s="5" t="s">
        <v>11</v>
      </c>
      <c r="C158" s="6" t="s">
        <v>12</v>
      </c>
      <c r="D158" s="6" t="s">
        <v>73</v>
      </c>
      <c r="E158" s="36" t="s">
        <v>184</v>
      </c>
      <c r="F158" s="6" t="s">
        <v>15</v>
      </c>
      <c r="G158" s="6">
        <v>25</v>
      </c>
      <c r="H158" s="6" t="s">
        <v>84</v>
      </c>
      <c r="I158" s="28" t="s">
        <v>100</v>
      </c>
      <c r="J158" s="17"/>
      <c r="K158" s="24" t="s">
        <v>35</v>
      </c>
      <c r="L158" s="28"/>
    </row>
    <row r="159" spans="1:12" ht="28.8" hidden="1" x14ac:dyDescent="0.3">
      <c r="A159" s="4">
        <v>44839</v>
      </c>
      <c r="B159" s="5" t="s">
        <v>11</v>
      </c>
      <c r="C159" s="6" t="s">
        <v>12</v>
      </c>
      <c r="D159" s="6" t="s">
        <v>21</v>
      </c>
      <c r="E159" s="36" t="s">
        <v>53</v>
      </c>
      <c r="F159" s="6" t="s">
        <v>15</v>
      </c>
      <c r="G159" s="6">
        <v>45</v>
      </c>
      <c r="H159" s="6" t="s">
        <v>16</v>
      </c>
      <c r="I159" s="32" t="s">
        <v>23</v>
      </c>
      <c r="J159" s="26" t="s">
        <v>24</v>
      </c>
      <c r="K159" s="7"/>
      <c r="L159" s="27" t="s">
        <v>25</v>
      </c>
    </row>
    <row r="160" spans="1:12" ht="28.8" hidden="1" x14ac:dyDescent="0.3">
      <c r="A160" s="4">
        <v>44840</v>
      </c>
      <c r="B160" s="5" t="s">
        <v>11</v>
      </c>
      <c r="C160" s="6" t="s">
        <v>20</v>
      </c>
      <c r="D160" s="6" t="s">
        <v>26</v>
      </c>
      <c r="E160" s="36" t="s">
        <v>56</v>
      </c>
      <c r="F160" s="6" t="s">
        <v>15</v>
      </c>
      <c r="G160" s="6">
        <v>60</v>
      </c>
      <c r="H160" s="6" t="s">
        <v>28</v>
      </c>
      <c r="I160" s="37" t="s">
        <v>29</v>
      </c>
      <c r="J160" s="22" t="s">
        <v>30</v>
      </c>
      <c r="K160" s="22" t="s">
        <v>30</v>
      </c>
      <c r="L160" s="31" t="s">
        <v>31</v>
      </c>
    </row>
    <row r="161" spans="1:12" ht="28.8" hidden="1" x14ac:dyDescent="0.3">
      <c r="A161" s="4">
        <v>44840</v>
      </c>
      <c r="B161" s="5" t="s">
        <v>11</v>
      </c>
      <c r="C161" s="6" t="s">
        <v>82</v>
      </c>
      <c r="D161" s="6" t="s">
        <v>73</v>
      </c>
      <c r="E161" s="36" t="s">
        <v>185</v>
      </c>
      <c r="F161" s="6" t="s">
        <v>15</v>
      </c>
      <c r="G161" s="6">
        <v>25</v>
      </c>
      <c r="H161" s="6" t="s">
        <v>84</v>
      </c>
      <c r="I161" s="32" t="s">
        <v>47</v>
      </c>
      <c r="J161" s="24" t="s">
        <v>35</v>
      </c>
      <c r="K161" s="7"/>
      <c r="L161" s="29" t="s">
        <v>48</v>
      </c>
    </row>
    <row r="162" spans="1:12" ht="28.8" hidden="1" x14ac:dyDescent="0.3">
      <c r="A162" s="4">
        <v>44840</v>
      </c>
      <c r="B162" s="5" t="s">
        <v>11</v>
      </c>
      <c r="C162" s="6" t="s">
        <v>82</v>
      </c>
      <c r="D162" s="6" t="s">
        <v>73</v>
      </c>
      <c r="E162" s="36" t="s">
        <v>186</v>
      </c>
      <c r="F162" s="6" t="s">
        <v>15</v>
      </c>
      <c r="G162" s="6">
        <v>25</v>
      </c>
      <c r="H162" s="6" t="s">
        <v>84</v>
      </c>
      <c r="I162" s="32" t="s">
        <v>47</v>
      </c>
      <c r="J162" s="24" t="s">
        <v>35</v>
      </c>
      <c r="K162" s="7"/>
      <c r="L162" s="29" t="s">
        <v>48</v>
      </c>
    </row>
    <row r="163" spans="1:12" ht="28.8" hidden="1" x14ac:dyDescent="0.3">
      <c r="A163" s="4">
        <v>44840</v>
      </c>
      <c r="B163" s="5" t="s">
        <v>11</v>
      </c>
      <c r="C163" s="6" t="s">
        <v>82</v>
      </c>
      <c r="D163" s="6" t="s">
        <v>73</v>
      </c>
      <c r="E163" s="36" t="s">
        <v>187</v>
      </c>
      <c r="F163" s="6" t="s">
        <v>15</v>
      </c>
      <c r="G163" s="6">
        <v>25</v>
      </c>
      <c r="H163" s="6" t="s">
        <v>84</v>
      </c>
      <c r="I163" s="32" t="s">
        <v>34</v>
      </c>
      <c r="J163" s="24" t="s">
        <v>35</v>
      </c>
      <c r="K163" s="7"/>
      <c r="L163" s="29" t="s">
        <v>36</v>
      </c>
    </row>
    <row r="164" spans="1:12" ht="28.8" hidden="1" x14ac:dyDescent="0.3">
      <c r="A164" s="4">
        <v>44840</v>
      </c>
      <c r="B164" s="5" t="s">
        <v>11</v>
      </c>
      <c r="C164" s="6" t="s">
        <v>87</v>
      </c>
      <c r="D164" s="6" t="s">
        <v>73</v>
      </c>
      <c r="E164" s="36" t="s">
        <v>188</v>
      </c>
      <c r="F164" s="6" t="s">
        <v>15</v>
      </c>
      <c r="G164" s="6">
        <v>25</v>
      </c>
      <c r="H164" s="6" t="s">
        <v>84</v>
      </c>
      <c r="I164" s="32" t="s">
        <v>47</v>
      </c>
      <c r="J164" s="24" t="s">
        <v>35</v>
      </c>
      <c r="K164" s="7"/>
      <c r="L164" s="29" t="s">
        <v>48</v>
      </c>
    </row>
    <row r="165" spans="1:12" ht="28.8" hidden="1" x14ac:dyDescent="0.3">
      <c r="A165" s="4">
        <v>44840</v>
      </c>
      <c r="B165" s="5" t="s">
        <v>11</v>
      </c>
      <c r="C165" s="6" t="s">
        <v>87</v>
      </c>
      <c r="D165" s="6" t="s">
        <v>73</v>
      </c>
      <c r="E165" s="36" t="s">
        <v>189</v>
      </c>
      <c r="F165" s="6" t="s">
        <v>15</v>
      </c>
      <c r="G165" s="6">
        <v>25</v>
      </c>
      <c r="H165" s="6" t="s">
        <v>84</v>
      </c>
      <c r="I165" s="32" t="s">
        <v>47</v>
      </c>
      <c r="J165" s="24" t="s">
        <v>35</v>
      </c>
      <c r="K165" s="7"/>
      <c r="L165" s="29" t="s">
        <v>48</v>
      </c>
    </row>
    <row r="166" spans="1:12" ht="28.8" hidden="1" x14ac:dyDescent="0.3">
      <c r="A166" s="4">
        <v>44840</v>
      </c>
      <c r="B166" s="5" t="s">
        <v>11</v>
      </c>
      <c r="C166" s="6" t="s">
        <v>87</v>
      </c>
      <c r="D166" s="6" t="s">
        <v>73</v>
      </c>
      <c r="E166" s="36" t="s">
        <v>190</v>
      </c>
      <c r="F166" s="6" t="s">
        <v>15</v>
      </c>
      <c r="G166" s="6">
        <v>25</v>
      </c>
      <c r="H166" s="6" t="s">
        <v>84</v>
      </c>
      <c r="I166" s="32" t="s">
        <v>34</v>
      </c>
      <c r="J166" s="24" t="s">
        <v>35</v>
      </c>
      <c r="K166" s="7"/>
      <c r="L166" s="29" t="s">
        <v>36</v>
      </c>
    </row>
    <row r="167" spans="1:12" hidden="1" x14ac:dyDescent="0.3">
      <c r="A167" s="4">
        <v>44841</v>
      </c>
      <c r="B167" s="5" t="s">
        <v>11</v>
      </c>
      <c r="C167" s="6" t="s">
        <v>12</v>
      </c>
      <c r="D167" s="6" t="s">
        <v>13</v>
      </c>
      <c r="E167" s="36" t="s">
        <v>71</v>
      </c>
      <c r="F167" s="6" t="s">
        <v>15</v>
      </c>
      <c r="G167" s="6">
        <v>30</v>
      </c>
      <c r="H167" s="6" t="s">
        <v>16</v>
      </c>
      <c r="I167" s="32" t="s">
        <v>43</v>
      </c>
      <c r="J167" s="21" t="s">
        <v>18</v>
      </c>
      <c r="K167" s="7"/>
      <c r="L167" s="25" t="s">
        <v>40</v>
      </c>
    </row>
    <row r="168" spans="1:12" ht="28.8" hidden="1" x14ac:dyDescent="0.3">
      <c r="A168" s="4">
        <v>44841</v>
      </c>
      <c r="B168" s="5" t="s">
        <v>11</v>
      </c>
      <c r="C168" s="6" t="s">
        <v>76</v>
      </c>
      <c r="D168" s="6" t="s">
        <v>73</v>
      </c>
      <c r="E168" s="36" t="s">
        <v>191</v>
      </c>
      <c r="F168" s="6" t="s">
        <v>15</v>
      </c>
      <c r="G168" s="6">
        <v>25</v>
      </c>
      <c r="H168" s="6" t="s">
        <v>84</v>
      </c>
      <c r="I168" s="32" t="s">
        <v>47</v>
      </c>
      <c r="J168" s="24" t="s">
        <v>35</v>
      </c>
      <c r="K168" s="7"/>
      <c r="L168" s="29" t="s">
        <v>48</v>
      </c>
    </row>
    <row r="169" spans="1:12" ht="28.8" hidden="1" x14ac:dyDescent="0.3">
      <c r="A169" s="4">
        <v>44841</v>
      </c>
      <c r="B169" s="5" t="s">
        <v>11</v>
      </c>
      <c r="C169" s="6" t="s">
        <v>76</v>
      </c>
      <c r="D169" s="6" t="s">
        <v>73</v>
      </c>
      <c r="E169" s="36" t="s">
        <v>192</v>
      </c>
      <c r="F169" s="6" t="s">
        <v>15</v>
      </c>
      <c r="G169" s="6">
        <v>25</v>
      </c>
      <c r="H169" s="6" t="s">
        <v>75</v>
      </c>
      <c r="I169" s="32" t="s">
        <v>47</v>
      </c>
      <c r="J169" s="24" t="s">
        <v>35</v>
      </c>
      <c r="K169" s="7"/>
      <c r="L169" s="29" t="s">
        <v>48</v>
      </c>
    </row>
    <row r="170" spans="1:12" ht="28.8" hidden="1" x14ac:dyDescent="0.3">
      <c r="A170" s="4">
        <v>44841</v>
      </c>
      <c r="B170" s="5" t="s">
        <v>11</v>
      </c>
      <c r="C170" s="6" t="s">
        <v>76</v>
      </c>
      <c r="D170" s="6" t="s">
        <v>73</v>
      </c>
      <c r="E170" s="36" t="s">
        <v>193</v>
      </c>
      <c r="F170" s="6" t="s">
        <v>15</v>
      </c>
      <c r="G170" s="6">
        <v>25</v>
      </c>
      <c r="H170" s="6" t="s">
        <v>84</v>
      </c>
      <c r="I170" s="32" t="s">
        <v>34</v>
      </c>
      <c r="J170" s="24" t="s">
        <v>35</v>
      </c>
      <c r="K170" s="7"/>
      <c r="L170" s="29" t="s">
        <v>36</v>
      </c>
    </row>
    <row r="171" spans="1:12" ht="28.8" hidden="1" x14ac:dyDescent="0.3">
      <c r="A171" s="4">
        <v>44841</v>
      </c>
      <c r="B171" s="5" t="s">
        <v>11</v>
      </c>
      <c r="C171" s="6" t="s">
        <v>12</v>
      </c>
      <c r="D171" s="18" t="s">
        <v>146</v>
      </c>
      <c r="E171" s="36" t="s">
        <v>194</v>
      </c>
      <c r="F171" s="6" t="s">
        <v>15</v>
      </c>
      <c r="G171" s="6">
        <v>20</v>
      </c>
      <c r="H171" s="6" t="s">
        <v>16</v>
      </c>
      <c r="I171" s="32" t="s">
        <v>34</v>
      </c>
      <c r="J171" s="24" t="s">
        <v>35</v>
      </c>
      <c r="K171" s="7"/>
      <c r="L171" s="29" t="s">
        <v>36</v>
      </c>
    </row>
    <row r="172" spans="1:12" ht="28.8" hidden="1" x14ac:dyDescent="0.3">
      <c r="A172" s="4">
        <v>44841</v>
      </c>
      <c r="B172" s="5" t="s">
        <v>11</v>
      </c>
      <c r="C172" s="6" t="s">
        <v>12</v>
      </c>
      <c r="D172" s="6" t="s">
        <v>73</v>
      </c>
      <c r="E172" s="36" t="s">
        <v>195</v>
      </c>
      <c r="F172" s="6" t="s">
        <v>15</v>
      </c>
      <c r="G172" s="6">
        <v>25</v>
      </c>
      <c r="H172" s="6" t="s">
        <v>84</v>
      </c>
      <c r="I172" s="32" t="s">
        <v>47</v>
      </c>
      <c r="J172" s="24" t="s">
        <v>35</v>
      </c>
      <c r="K172" s="7"/>
      <c r="L172" s="29" t="s">
        <v>48</v>
      </c>
    </row>
    <row r="173" spans="1:12" ht="28.8" hidden="1" x14ac:dyDescent="0.3">
      <c r="A173" s="4">
        <v>44841</v>
      </c>
      <c r="B173" s="5" t="s">
        <v>11</v>
      </c>
      <c r="C173" s="6" t="s">
        <v>12</v>
      </c>
      <c r="D173" s="6" t="s">
        <v>73</v>
      </c>
      <c r="E173" s="36" t="s">
        <v>196</v>
      </c>
      <c r="F173" s="6" t="s">
        <v>15</v>
      </c>
      <c r="G173" s="6">
        <v>25</v>
      </c>
      <c r="H173" s="6" t="s">
        <v>75</v>
      </c>
      <c r="I173" s="32" t="s">
        <v>47</v>
      </c>
      <c r="J173" s="24" t="s">
        <v>35</v>
      </c>
      <c r="K173" s="7"/>
      <c r="L173" s="29" t="s">
        <v>48</v>
      </c>
    </row>
    <row r="174" spans="1:12" ht="28.8" hidden="1" x14ac:dyDescent="0.3">
      <c r="A174" s="4">
        <v>44841</v>
      </c>
      <c r="B174" s="5" t="s">
        <v>11</v>
      </c>
      <c r="C174" s="6" t="s">
        <v>12</v>
      </c>
      <c r="D174" s="6" t="s">
        <v>73</v>
      </c>
      <c r="E174" s="36" t="s">
        <v>197</v>
      </c>
      <c r="F174" s="6" t="s">
        <v>15</v>
      </c>
      <c r="G174" s="6">
        <v>25</v>
      </c>
      <c r="H174" s="6" t="s">
        <v>84</v>
      </c>
      <c r="I174" s="28" t="s">
        <v>100</v>
      </c>
      <c r="J174" s="17"/>
      <c r="K174" s="24" t="s">
        <v>35</v>
      </c>
      <c r="L174" s="28"/>
    </row>
    <row r="175" spans="1:12" ht="28.8" hidden="1" x14ac:dyDescent="0.3">
      <c r="A175" s="4">
        <v>44841</v>
      </c>
      <c r="B175" s="5" t="s">
        <v>11</v>
      </c>
      <c r="C175" s="6" t="s">
        <v>12</v>
      </c>
      <c r="D175" s="6" t="s">
        <v>21</v>
      </c>
      <c r="E175" s="36" t="s">
        <v>60</v>
      </c>
      <c r="F175" s="6" t="s">
        <v>15</v>
      </c>
      <c r="G175" s="6">
        <v>45</v>
      </c>
      <c r="H175" s="6" t="s">
        <v>16</v>
      </c>
      <c r="I175" s="32" t="s">
        <v>23</v>
      </c>
      <c r="J175" s="26" t="s">
        <v>24</v>
      </c>
      <c r="K175" s="7"/>
      <c r="L175" s="27" t="s">
        <v>25</v>
      </c>
    </row>
    <row r="176" spans="1:12" ht="28.8" hidden="1" x14ac:dyDescent="0.3">
      <c r="A176" s="4">
        <v>44844</v>
      </c>
      <c r="B176" s="5" t="s">
        <v>11</v>
      </c>
      <c r="C176" s="6" t="s">
        <v>20</v>
      </c>
      <c r="D176" s="6" t="s">
        <v>21</v>
      </c>
      <c r="E176" s="36" t="s">
        <v>22</v>
      </c>
      <c r="F176" s="6" t="s">
        <v>15</v>
      </c>
      <c r="G176" s="6">
        <v>45</v>
      </c>
      <c r="H176" s="6" t="s">
        <v>16</v>
      </c>
      <c r="I176" s="32" t="s">
        <v>23</v>
      </c>
      <c r="J176" s="26" t="s">
        <v>24</v>
      </c>
      <c r="K176" s="7"/>
      <c r="L176" s="27" t="s">
        <v>25</v>
      </c>
    </row>
    <row r="177" spans="1:12" ht="28.8" hidden="1" x14ac:dyDescent="0.3">
      <c r="A177" s="4">
        <v>44844</v>
      </c>
      <c r="B177" s="5" t="s">
        <v>11</v>
      </c>
      <c r="C177" s="6" t="s">
        <v>20</v>
      </c>
      <c r="D177" s="6" t="s">
        <v>26</v>
      </c>
      <c r="E177" s="36" t="s">
        <v>27</v>
      </c>
      <c r="F177" s="6" t="s">
        <v>15</v>
      </c>
      <c r="G177" s="6">
        <v>60</v>
      </c>
      <c r="H177" s="6" t="s">
        <v>28</v>
      </c>
      <c r="I177" s="37" t="s">
        <v>29</v>
      </c>
      <c r="J177" s="22" t="s">
        <v>30</v>
      </c>
      <c r="K177" s="22" t="s">
        <v>30</v>
      </c>
      <c r="L177" s="31" t="s">
        <v>31</v>
      </c>
    </row>
    <row r="178" spans="1:12" ht="28.8" hidden="1" x14ac:dyDescent="0.3">
      <c r="A178" s="4">
        <v>44844</v>
      </c>
      <c r="B178" s="5" t="s">
        <v>11</v>
      </c>
      <c r="C178" s="6" t="s">
        <v>82</v>
      </c>
      <c r="D178" s="6" t="s">
        <v>73</v>
      </c>
      <c r="E178" s="36" t="s">
        <v>198</v>
      </c>
      <c r="F178" s="6" t="s">
        <v>15</v>
      </c>
      <c r="G178" s="6">
        <v>24</v>
      </c>
      <c r="H178" s="6" t="s">
        <v>84</v>
      </c>
      <c r="I178" s="32" t="s">
        <v>47</v>
      </c>
      <c r="J178" s="24" t="s">
        <v>35</v>
      </c>
      <c r="K178" s="7"/>
      <c r="L178" s="29" t="s">
        <v>48</v>
      </c>
    </row>
    <row r="179" spans="1:12" ht="28.8" hidden="1" x14ac:dyDescent="0.3">
      <c r="A179" s="4">
        <v>44844</v>
      </c>
      <c r="B179" s="5" t="s">
        <v>11</v>
      </c>
      <c r="C179" s="6" t="s">
        <v>82</v>
      </c>
      <c r="D179" s="6" t="s">
        <v>73</v>
      </c>
      <c r="E179" s="36" t="s">
        <v>199</v>
      </c>
      <c r="F179" s="6" t="s">
        <v>15</v>
      </c>
      <c r="G179" s="6">
        <v>24</v>
      </c>
      <c r="H179" s="6" t="s">
        <v>75</v>
      </c>
      <c r="I179" s="32" t="s">
        <v>47</v>
      </c>
      <c r="J179" s="24" t="s">
        <v>35</v>
      </c>
      <c r="K179" s="7"/>
      <c r="L179" s="29" t="s">
        <v>48</v>
      </c>
    </row>
    <row r="180" spans="1:12" ht="28.8" hidden="1" x14ac:dyDescent="0.3">
      <c r="A180" s="4">
        <v>44844</v>
      </c>
      <c r="B180" s="5" t="s">
        <v>11</v>
      </c>
      <c r="C180" s="6" t="s">
        <v>82</v>
      </c>
      <c r="D180" s="6" t="s">
        <v>73</v>
      </c>
      <c r="E180" s="36" t="s">
        <v>200</v>
      </c>
      <c r="F180" s="6" t="s">
        <v>15</v>
      </c>
      <c r="G180" s="6">
        <v>24</v>
      </c>
      <c r="H180" s="6" t="s">
        <v>84</v>
      </c>
      <c r="I180" s="32" t="s">
        <v>34</v>
      </c>
      <c r="J180" s="24" t="s">
        <v>35</v>
      </c>
      <c r="K180" s="7"/>
      <c r="L180" s="29" t="s">
        <v>36</v>
      </c>
    </row>
    <row r="181" spans="1:12" hidden="1" x14ac:dyDescent="0.3">
      <c r="A181" s="4">
        <v>44844</v>
      </c>
      <c r="B181" s="5" t="s">
        <v>11</v>
      </c>
      <c r="C181" s="6" t="s">
        <v>12</v>
      </c>
      <c r="D181" s="6" t="s">
        <v>13</v>
      </c>
      <c r="E181" s="36" t="s">
        <v>14</v>
      </c>
      <c r="F181" s="6" t="s">
        <v>15</v>
      </c>
      <c r="G181" s="6">
        <v>30</v>
      </c>
      <c r="H181" s="6" t="s">
        <v>16</v>
      </c>
      <c r="I181" s="32" t="s">
        <v>17</v>
      </c>
      <c r="J181" s="21" t="s">
        <v>18</v>
      </c>
      <c r="K181" s="7"/>
      <c r="L181" s="25" t="s">
        <v>19</v>
      </c>
    </row>
    <row r="182" spans="1:12" ht="28.8" hidden="1" x14ac:dyDescent="0.3">
      <c r="A182" s="4">
        <v>44844</v>
      </c>
      <c r="B182" s="5" t="s">
        <v>11</v>
      </c>
      <c r="C182" s="6" t="s">
        <v>87</v>
      </c>
      <c r="D182" s="6" t="s">
        <v>73</v>
      </c>
      <c r="E182" s="36" t="s">
        <v>201</v>
      </c>
      <c r="F182" s="6" t="s">
        <v>15</v>
      </c>
      <c r="G182" s="6">
        <v>24</v>
      </c>
      <c r="H182" s="6" t="s">
        <v>84</v>
      </c>
      <c r="I182" s="32" t="s">
        <v>47</v>
      </c>
      <c r="J182" s="24" t="s">
        <v>35</v>
      </c>
      <c r="K182" s="7"/>
      <c r="L182" s="29" t="s">
        <v>48</v>
      </c>
    </row>
    <row r="183" spans="1:12" ht="28.8" hidden="1" x14ac:dyDescent="0.3">
      <c r="A183" s="4">
        <v>44844</v>
      </c>
      <c r="B183" s="5" t="s">
        <v>11</v>
      </c>
      <c r="C183" s="6" t="s">
        <v>87</v>
      </c>
      <c r="D183" s="6" t="s">
        <v>73</v>
      </c>
      <c r="E183" s="36" t="s">
        <v>202</v>
      </c>
      <c r="F183" s="6" t="s">
        <v>15</v>
      </c>
      <c r="G183" s="6">
        <v>24</v>
      </c>
      <c r="H183" s="6" t="s">
        <v>75</v>
      </c>
      <c r="I183" s="32" t="s">
        <v>47</v>
      </c>
      <c r="J183" s="24" t="s">
        <v>35</v>
      </c>
      <c r="K183" s="7"/>
      <c r="L183" s="29" t="s">
        <v>48</v>
      </c>
    </row>
    <row r="184" spans="1:12" ht="28.8" hidden="1" x14ac:dyDescent="0.3">
      <c r="A184" s="4">
        <v>44844</v>
      </c>
      <c r="B184" s="5" t="s">
        <v>11</v>
      </c>
      <c r="C184" s="6" t="s">
        <v>87</v>
      </c>
      <c r="D184" s="6" t="s">
        <v>73</v>
      </c>
      <c r="E184" s="36" t="s">
        <v>203</v>
      </c>
      <c r="F184" s="6" t="s">
        <v>15</v>
      </c>
      <c r="G184" s="6">
        <v>24</v>
      </c>
      <c r="H184" s="6" t="s">
        <v>84</v>
      </c>
      <c r="I184" s="32" t="s">
        <v>34</v>
      </c>
      <c r="J184" s="24" t="s">
        <v>35</v>
      </c>
      <c r="K184" s="7"/>
      <c r="L184" s="29" t="s">
        <v>36</v>
      </c>
    </row>
    <row r="185" spans="1:12" ht="28.8" hidden="1" x14ac:dyDescent="0.3">
      <c r="A185" s="4">
        <v>44845</v>
      </c>
      <c r="B185" s="5" t="s">
        <v>11</v>
      </c>
      <c r="C185" s="6" t="s">
        <v>20</v>
      </c>
      <c r="D185" s="6" t="s">
        <v>32</v>
      </c>
      <c r="E185" s="36" t="s">
        <v>204</v>
      </c>
      <c r="F185" s="6" t="s">
        <v>15</v>
      </c>
      <c r="G185" s="6">
        <v>40</v>
      </c>
      <c r="H185" s="6" t="s">
        <v>16</v>
      </c>
      <c r="I185" s="32" t="s">
        <v>34</v>
      </c>
      <c r="J185" s="24" t="s">
        <v>35</v>
      </c>
      <c r="K185" s="7"/>
      <c r="L185" s="29" t="s">
        <v>36</v>
      </c>
    </row>
    <row r="186" spans="1:12" ht="28.8" hidden="1" x14ac:dyDescent="0.3">
      <c r="A186" s="4">
        <v>44845</v>
      </c>
      <c r="B186" s="5" t="s">
        <v>11</v>
      </c>
      <c r="C186" s="6" t="s">
        <v>20</v>
      </c>
      <c r="D186" s="6" t="s">
        <v>37</v>
      </c>
      <c r="E186" s="36" t="s">
        <v>38</v>
      </c>
      <c r="F186" s="6" t="s">
        <v>15</v>
      </c>
      <c r="G186" s="6">
        <v>90</v>
      </c>
      <c r="H186" s="6" t="s">
        <v>16</v>
      </c>
      <c r="I186" s="37" t="s">
        <v>39</v>
      </c>
      <c r="J186" s="21" t="s">
        <v>18</v>
      </c>
      <c r="K186" s="21" t="s">
        <v>18</v>
      </c>
      <c r="L186" s="25" t="s">
        <v>40</v>
      </c>
    </row>
    <row r="187" spans="1:12" ht="28.8" hidden="1" x14ac:dyDescent="0.3">
      <c r="A187" s="4">
        <v>44845</v>
      </c>
      <c r="B187" s="5" t="s">
        <v>11</v>
      </c>
      <c r="C187" s="6" t="s">
        <v>20</v>
      </c>
      <c r="D187" s="6" t="s">
        <v>21</v>
      </c>
      <c r="E187" s="36" t="s">
        <v>41</v>
      </c>
      <c r="F187" s="6" t="s">
        <v>15</v>
      </c>
      <c r="G187" s="6">
        <v>45</v>
      </c>
      <c r="H187" s="6" t="s">
        <v>16</v>
      </c>
      <c r="I187" s="32" t="s">
        <v>23</v>
      </c>
      <c r="J187" s="26" t="s">
        <v>24</v>
      </c>
      <c r="K187" s="7"/>
      <c r="L187" s="27" t="s">
        <v>25</v>
      </c>
    </row>
    <row r="188" spans="1:12" ht="28.8" hidden="1" x14ac:dyDescent="0.3">
      <c r="A188" s="4">
        <v>44845</v>
      </c>
      <c r="B188" s="5" t="s">
        <v>11</v>
      </c>
      <c r="C188" s="6" t="s">
        <v>76</v>
      </c>
      <c r="D188" s="6" t="s">
        <v>73</v>
      </c>
      <c r="E188" s="36" t="s">
        <v>205</v>
      </c>
      <c r="F188" s="6" t="s">
        <v>15</v>
      </c>
      <c r="G188" s="6">
        <v>24</v>
      </c>
      <c r="H188" s="6" t="s">
        <v>84</v>
      </c>
      <c r="I188" s="32" t="s">
        <v>47</v>
      </c>
      <c r="J188" s="24" t="s">
        <v>35</v>
      </c>
      <c r="K188" s="7"/>
      <c r="L188" s="29" t="s">
        <v>48</v>
      </c>
    </row>
    <row r="189" spans="1:12" ht="28.8" hidden="1" x14ac:dyDescent="0.3">
      <c r="A189" s="4">
        <v>44845</v>
      </c>
      <c r="B189" s="5" t="s">
        <v>11</v>
      </c>
      <c r="C189" s="6" t="s">
        <v>76</v>
      </c>
      <c r="D189" s="6" t="s">
        <v>73</v>
      </c>
      <c r="E189" s="36" t="s">
        <v>206</v>
      </c>
      <c r="F189" s="6" t="s">
        <v>15</v>
      </c>
      <c r="G189" s="6">
        <v>24</v>
      </c>
      <c r="H189" s="6" t="s">
        <v>84</v>
      </c>
      <c r="I189" s="32" t="s">
        <v>47</v>
      </c>
      <c r="J189" s="24" t="s">
        <v>35</v>
      </c>
      <c r="K189" s="7"/>
      <c r="L189" s="29" t="s">
        <v>48</v>
      </c>
    </row>
    <row r="190" spans="1:12" ht="28.8" hidden="1" x14ac:dyDescent="0.3">
      <c r="A190" s="4">
        <v>44845</v>
      </c>
      <c r="B190" s="5" t="s">
        <v>11</v>
      </c>
      <c r="C190" s="6" t="s">
        <v>12</v>
      </c>
      <c r="D190" s="6" t="s">
        <v>73</v>
      </c>
      <c r="E190" s="36" t="s">
        <v>207</v>
      </c>
      <c r="F190" s="6" t="s">
        <v>15</v>
      </c>
      <c r="G190" s="6">
        <v>24</v>
      </c>
      <c r="H190" s="6" t="s">
        <v>84</v>
      </c>
      <c r="I190" s="32" t="s">
        <v>47</v>
      </c>
      <c r="J190" s="24" t="s">
        <v>35</v>
      </c>
      <c r="K190" s="7"/>
      <c r="L190" s="29" t="s">
        <v>48</v>
      </c>
    </row>
    <row r="191" spans="1:12" ht="28.8" hidden="1" x14ac:dyDescent="0.3">
      <c r="A191" s="4">
        <v>44845</v>
      </c>
      <c r="B191" s="5" t="s">
        <v>11</v>
      </c>
      <c r="C191" s="6" t="s">
        <v>12</v>
      </c>
      <c r="D191" s="6" t="s">
        <v>73</v>
      </c>
      <c r="E191" s="36" t="s">
        <v>208</v>
      </c>
      <c r="F191" s="6" t="s">
        <v>15</v>
      </c>
      <c r="G191" s="6">
        <v>24</v>
      </c>
      <c r="H191" s="6" t="s">
        <v>84</v>
      </c>
      <c r="I191" s="32" t="s">
        <v>47</v>
      </c>
      <c r="J191" s="24" t="s">
        <v>35</v>
      </c>
      <c r="K191" s="7"/>
      <c r="L191" s="29" t="s">
        <v>48</v>
      </c>
    </row>
    <row r="192" spans="1:12" hidden="1" x14ac:dyDescent="0.3">
      <c r="A192" s="4">
        <v>44845</v>
      </c>
      <c r="B192" s="5" t="s">
        <v>11</v>
      </c>
      <c r="C192" s="6" t="s">
        <v>12</v>
      </c>
      <c r="D192" s="6" t="s">
        <v>209</v>
      </c>
      <c r="E192" s="36" t="s">
        <v>210</v>
      </c>
      <c r="F192" s="6" t="s">
        <v>211</v>
      </c>
      <c r="G192" s="6">
        <v>20</v>
      </c>
      <c r="H192" s="6" t="s">
        <v>16</v>
      </c>
      <c r="I192" s="32" t="s">
        <v>212</v>
      </c>
      <c r="J192" s="21" t="s">
        <v>18</v>
      </c>
      <c r="K192" s="7"/>
      <c r="L192" s="25" t="s">
        <v>213</v>
      </c>
    </row>
    <row r="193" spans="1:12" ht="28.8" hidden="1" x14ac:dyDescent="0.3">
      <c r="A193" s="4">
        <v>44846</v>
      </c>
      <c r="B193" s="5" t="s">
        <v>11</v>
      </c>
      <c r="C193" s="6" t="s">
        <v>20</v>
      </c>
      <c r="D193" s="6" t="s">
        <v>32</v>
      </c>
      <c r="E193" s="36" t="s">
        <v>214</v>
      </c>
      <c r="F193" s="6" t="s">
        <v>15</v>
      </c>
      <c r="G193" s="6">
        <v>40</v>
      </c>
      <c r="H193" s="6" t="s">
        <v>16</v>
      </c>
      <c r="I193" s="32" t="s">
        <v>34</v>
      </c>
      <c r="J193" s="24" t="s">
        <v>35</v>
      </c>
      <c r="K193" s="7"/>
      <c r="L193" s="29" t="s">
        <v>36</v>
      </c>
    </row>
    <row r="194" spans="1:12" ht="28.8" hidden="1" x14ac:dyDescent="0.3">
      <c r="A194" s="4">
        <v>44846</v>
      </c>
      <c r="B194" s="5" t="s">
        <v>11</v>
      </c>
      <c r="C194" s="6" t="s">
        <v>76</v>
      </c>
      <c r="D194" s="6" t="s">
        <v>73</v>
      </c>
      <c r="E194" s="36" t="s">
        <v>215</v>
      </c>
      <c r="F194" s="6" t="s">
        <v>15</v>
      </c>
      <c r="G194" s="6">
        <v>24</v>
      </c>
      <c r="H194" s="6" t="s">
        <v>84</v>
      </c>
      <c r="I194" s="32" t="s">
        <v>47</v>
      </c>
      <c r="J194" s="24" t="s">
        <v>35</v>
      </c>
      <c r="K194" s="7"/>
      <c r="L194" s="29" t="s">
        <v>48</v>
      </c>
    </row>
    <row r="195" spans="1:12" ht="28.8" hidden="1" x14ac:dyDescent="0.3">
      <c r="A195" s="4">
        <v>44846</v>
      </c>
      <c r="B195" s="5" t="s">
        <v>11</v>
      </c>
      <c r="C195" s="6" t="s">
        <v>76</v>
      </c>
      <c r="D195" s="6" t="s">
        <v>73</v>
      </c>
      <c r="E195" s="36" t="s">
        <v>216</v>
      </c>
      <c r="F195" s="6" t="s">
        <v>15</v>
      </c>
      <c r="G195" s="6">
        <v>24</v>
      </c>
      <c r="H195" s="6" t="s">
        <v>84</v>
      </c>
      <c r="I195" s="32" t="s">
        <v>47</v>
      </c>
      <c r="J195" s="24" t="s">
        <v>35</v>
      </c>
      <c r="K195" s="7"/>
      <c r="L195" s="29" t="s">
        <v>48</v>
      </c>
    </row>
    <row r="196" spans="1:12" ht="28.8" hidden="1" x14ac:dyDescent="0.3">
      <c r="A196" s="4">
        <v>44846</v>
      </c>
      <c r="B196" s="5" t="s">
        <v>11</v>
      </c>
      <c r="C196" s="6" t="s">
        <v>82</v>
      </c>
      <c r="D196" s="6" t="s">
        <v>37</v>
      </c>
      <c r="E196" s="36" t="s">
        <v>217</v>
      </c>
      <c r="F196" s="6" t="s">
        <v>15</v>
      </c>
      <c r="G196" s="6">
        <v>90</v>
      </c>
      <c r="H196" s="6" t="s">
        <v>218</v>
      </c>
      <c r="I196" s="37" t="s">
        <v>39</v>
      </c>
      <c r="J196" s="21" t="s">
        <v>18</v>
      </c>
      <c r="K196" s="21" t="s">
        <v>18</v>
      </c>
      <c r="L196" s="25" t="s">
        <v>40</v>
      </c>
    </row>
    <row r="197" spans="1:12" ht="28.8" hidden="1" x14ac:dyDescent="0.3">
      <c r="A197" s="4">
        <v>44846</v>
      </c>
      <c r="B197" s="5" t="s">
        <v>11</v>
      </c>
      <c r="C197" s="6" t="s">
        <v>12</v>
      </c>
      <c r="D197" s="6" t="s">
        <v>13</v>
      </c>
      <c r="E197" s="36" t="s">
        <v>106</v>
      </c>
      <c r="F197" s="6" t="s">
        <v>15</v>
      </c>
      <c r="G197" s="6">
        <v>30</v>
      </c>
      <c r="H197" s="6" t="s">
        <v>16</v>
      </c>
      <c r="I197" s="28" t="s">
        <v>100</v>
      </c>
      <c r="J197" s="17"/>
      <c r="K197" s="21" t="s">
        <v>18</v>
      </c>
      <c r="L197" s="28"/>
    </row>
    <row r="198" spans="1:12" hidden="1" x14ac:dyDescent="0.3">
      <c r="A198" s="4">
        <v>44846</v>
      </c>
      <c r="B198" s="5" t="s">
        <v>11</v>
      </c>
      <c r="C198" s="6" t="s">
        <v>12</v>
      </c>
      <c r="D198" s="6" t="s">
        <v>49</v>
      </c>
      <c r="E198" s="36" t="s">
        <v>219</v>
      </c>
      <c r="F198" s="6" t="s">
        <v>15</v>
      </c>
      <c r="G198" s="6">
        <v>72</v>
      </c>
      <c r="H198" s="6" t="s">
        <v>16</v>
      </c>
      <c r="I198" s="32" t="s">
        <v>114</v>
      </c>
      <c r="J198" s="21" t="s">
        <v>18</v>
      </c>
      <c r="K198" s="7"/>
      <c r="L198" s="25" t="s">
        <v>52</v>
      </c>
    </row>
    <row r="199" spans="1:12" ht="28.8" hidden="1" x14ac:dyDescent="0.3">
      <c r="A199" s="4">
        <v>44846</v>
      </c>
      <c r="B199" s="5" t="s">
        <v>11</v>
      </c>
      <c r="C199" s="6" t="s">
        <v>12</v>
      </c>
      <c r="D199" s="6" t="s">
        <v>73</v>
      </c>
      <c r="E199" s="36" t="s">
        <v>220</v>
      </c>
      <c r="F199" s="6" t="s">
        <v>15</v>
      </c>
      <c r="G199" s="6">
        <v>24</v>
      </c>
      <c r="H199" s="6" t="s">
        <v>84</v>
      </c>
      <c r="I199" s="32" t="s">
        <v>47</v>
      </c>
      <c r="J199" s="24" t="s">
        <v>35</v>
      </c>
      <c r="K199" s="7"/>
      <c r="L199" s="29" t="s">
        <v>48</v>
      </c>
    </row>
    <row r="200" spans="1:12" ht="28.8" hidden="1" x14ac:dyDescent="0.3">
      <c r="A200" s="4">
        <v>44846</v>
      </c>
      <c r="B200" s="5" t="s">
        <v>11</v>
      </c>
      <c r="C200" s="6" t="s">
        <v>12</v>
      </c>
      <c r="D200" s="6" t="s">
        <v>73</v>
      </c>
      <c r="E200" s="36" t="s">
        <v>221</v>
      </c>
      <c r="F200" s="6" t="s">
        <v>15</v>
      </c>
      <c r="G200" s="6">
        <v>24</v>
      </c>
      <c r="H200" s="6" t="s">
        <v>84</v>
      </c>
      <c r="I200" s="32" t="s">
        <v>47</v>
      </c>
      <c r="J200" s="24" t="s">
        <v>35</v>
      </c>
      <c r="K200" s="7"/>
      <c r="L200" s="29" t="s">
        <v>48</v>
      </c>
    </row>
    <row r="201" spans="1:12" ht="28.8" hidden="1" x14ac:dyDescent="0.3">
      <c r="A201" s="4">
        <v>44846</v>
      </c>
      <c r="B201" s="5" t="s">
        <v>11</v>
      </c>
      <c r="C201" s="6" t="s">
        <v>12</v>
      </c>
      <c r="D201" s="6" t="s">
        <v>21</v>
      </c>
      <c r="E201" s="36" t="s">
        <v>53</v>
      </c>
      <c r="F201" s="6" t="s">
        <v>15</v>
      </c>
      <c r="G201" s="6">
        <v>45</v>
      </c>
      <c r="H201" s="6" t="s">
        <v>16</v>
      </c>
      <c r="I201" s="32" t="s">
        <v>23</v>
      </c>
      <c r="J201" s="26" t="s">
        <v>24</v>
      </c>
      <c r="K201" s="7"/>
      <c r="L201" s="27" t="s">
        <v>25</v>
      </c>
    </row>
    <row r="202" spans="1:12" ht="28.8" hidden="1" x14ac:dyDescent="0.3">
      <c r="A202" s="4">
        <v>44847</v>
      </c>
      <c r="B202" s="5" t="s">
        <v>11</v>
      </c>
      <c r="C202" s="6" t="s">
        <v>20</v>
      </c>
      <c r="D202" s="6" t="s">
        <v>32</v>
      </c>
      <c r="E202" s="36" t="s">
        <v>222</v>
      </c>
      <c r="F202" s="6" t="s">
        <v>15</v>
      </c>
      <c r="G202" s="6">
        <v>40</v>
      </c>
      <c r="H202" s="6" t="s">
        <v>16</v>
      </c>
      <c r="I202" s="32" t="s">
        <v>34</v>
      </c>
      <c r="J202" s="24" t="s">
        <v>35</v>
      </c>
      <c r="K202" s="7"/>
      <c r="L202" s="29" t="s">
        <v>36</v>
      </c>
    </row>
    <row r="203" spans="1:12" ht="28.8" hidden="1" x14ac:dyDescent="0.3">
      <c r="A203" s="4">
        <v>44847</v>
      </c>
      <c r="B203" s="5" t="s">
        <v>11</v>
      </c>
      <c r="C203" s="6" t="s">
        <v>20</v>
      </c>
      <c r="D203" s="6" t="s">
        <v>26</v>
      </c>
      <c r="E203" s="36" t="s">
        <v>56</v>
      </c>
      <c r="F203" s="6" t="s">
        <v>15</v>
      </c>
      <c r="G203" s="6">
        <v>60</v>
      </c>
      <c r="H203" s="6" t="s">
        <v>28</v>
      </c>
      <c r="I203" s="37" t="s">
        <v>29</v>
      </c>
      <c r="J203" s="22" t="s">
        <v>30</v>
      </c>
      <c r="K203" s="22" t="s">
        <v>30</v>
      </c>
      <c r="L203" s="31" t="s">
        <v>31</v>
      </c>
    </row>
    <row r="204" spans="1:12" ht="28.8" hidden="1" x14ac:dyDescent="0.3">
      <c r="A204" s="4">
        <v>44847</v>
      </c>
      <c r="B204" s="5" t="s">
        <v>11</v>
      </c>
      <c r="C204" s="6" t="s">
        <v>82</v>
      </c>
      <c r="D204" s="6" t="s">
        <v>73</v>
      </c>
      <c r="E204" s="36" t="s">
        <v>223</v>
      </c>
      <c r="F204" s="6" t="s">
        <v>15</v>
      </c>
      <c r="G204" s="6">
        <v>24</v>
      </c>
      <c r="H204" s="6" t="s">
        <v>84</v>
      </c>
      <c r="I204" s="32" t="s">
        <v>47</v>
      </c>
      <c r="J204" s="24" t="s">
        <v>35</v>
      </c>
      <c r="K204" s="7"/>
      <c r="L204" s="29" t="s">
        <v>48</v>
      </c>
    </row>
    <row r="205" spans="1:12" ht="28.8" hidden="1" x14ac:dyDescent="0.3">
      <c r="A205" s="4">
        <v>44847</v>
      </c>
      <c r="B205" s="5" t="s">
        <v>11</v>
      </c>
      <c r="C205" s="6" t="s">
        <v>82</v>
      </c>
      <c r="D205" s="6" t="s">
        <v>73</v>
      </c>
      <c r="E205" s="36" t="s">
        <v>224</v>
      </c>
      <c r="F205" s="6" t="s">
        <v>15</v>
      </c>
      <c r="G205" s="6">
        <v>24</v>
      </c>
      <c r="H205" s="6" t="s">
        <v>84</v>
      </c>
      <c r="I205" s="32" t="s">
        <v>47</v>
      </c>
      <c r="J205" s="24" t="s">
        <v>35</v>
      </c>
      <c r="K205" s="7"/>
      <c r="L205" s="29" t="s">
        <v>48</v>
      </c>
    </row>
    <row r="206" spans="1:12" hidden="1" x14ac:dyDescent="0.3">
      <c r="A206" s="4">
        <v>44847</v>
      </c>
      <c r="B206" s="5" t="s">
        <v>11</v>
      </c>
      <c r="C206" s="6" t="s">
        <v>12</v>
      </c>
      <c r="D206" s="6" t="s">
        <v>209</v>
      </c>
      <c r="E206" s="36" t="s">
        <v>225</v>
      </c>
      <c r="F206" s="6" t="s">
        <v>211</v>
      </c>
      <c r="G206" s="6">
        <v>20</v>
      </c>
      <c r="H206" s="6" t="s">
        <v>16</v>
      </c>
      <c r="I206" s="32" t="s">
        <v>212</v>
      </c>
      <c r="J206" s="21" t="s">
        <v>18</v>
      </c>
      <c r="K206" s="7"/>
      <c r="L206" s="25" t="s">
        <v>213</v>
      </c>
    </row>
    <row r="207" spans="1:12" ht="28.8" hidden="1" x14ac:dyDescent="0.3">
      <c r="A207" s="4">
        <v>44847</v>
      </c>
      <c r="B207" s="5" t="s">
        <v>11</v>
      </c>
      <c r="C207" s="6" t="s">
        <v>87</v>
      </c>
      <c r="D207" s="6" t="s">
        <v>73</v>
      </c>
      <c r="E207" s="36" t="s">
        <v>226</v>
      </c>
      <c r="F207" s="6" t="s">
        <v>15</v>
      </c>
      <c r="G207" s="6">
        <v>24</v>
      </c>
      <c r="H207" s="6" t="s">
        <v>84</v>
      </c>
      <c r="I207" s="32" t="s">
        <v>47</v>
      </c>
      <c r="J207" s="24" t="s">
        <v>35</v>
      </c>
      <c r="K207" s="7"/>
      <c r="L207" s="29" t="s">
        <v>48</v>
      </c>
    </row>
    <row r="208" spans="1:12" ht="28.8" hidden="1" x14ac:dyDescent="0.3">
      <c r="A208" s="4">
        <v>44847</v>
      </c>
      <c r="B208" s="5" t="s">
        <v>11</v>
      </c>
      <c r="C208" s="6" t="s">
        <v>87</v>
      </c>
      <c r="D208" s="6" t="s">
        <v>73</v>
      </c>
      <c r="E208" s="36" t="s">
        <v>227</v>
      </c>
      <c r="F208" s="6" t="s">
        <v>15</v>
      </c>
      <c r="G208" s="6">
        <v>24</v>
      </c>
      <c r="H208" s="6" t="s">
        <v>84</v>
      </c>
      <c r="I208" s="32" t="s">
        <v>47</v>
      </c>
      <c r="J208" s="24" t="s">
        <v>35</v>
      </c>
      <c r="K208" s="7"/>
      <c r="L208" s="29" t="s">
        <v>48</v>
      </c>
    </row>
    <row r="209" spans="1:12" ht="28.8" hidden="1" x14ac:dyDescent="0.3">
      <c r="A209" s="4">
        <v>44848</v>
      </c>
      <c r="B209" s="5" t="s">
        <v>11</v>
      </c>
      <c r="C209" s="6" t="s">
        <v>20</v>
      </c>
      <c r="D209" s="6" t="s">
        <v>32</v>
      </c>
      <c r="E209" s="36" t="s">
        <v>228</v>
      </c>
      <c r="F209" s="6" t="s">
        <v>15</v>
      </c>
      <c r="G209" s="6">
        <v>40</v>
      </c>
      <c r="H209" s="6" t="s">
        <v>58</v>
      </c>
      <c r="I209" s="32" t="s">
        <v>34</v>
      </c>
      <c r="J209" s="24" t="s">
        <v>35</v>
      </c>
      <c r="K209" s="7"/>
      <c r="L209" s="29" t="s">
        <v>36</v>
      </c>
    </row>
    <row r="210" spans="1:12" hidden="1" x14ac:dyDescent="0.3">
      <c r="A210" s="4">
        <v>44848</v>
      </c>
      <c r="B210" s="5" t="s">
        <v>11</v>
      </c>
      <c r="C210" s="6" t="s">
        <v>20</v>
      </c>
      <c r="D210" s="6" t="s">
        <v>37</v>
      </c>
      <c r="E210" s="36" t="s">
        <v>61</v>
      </c>
      <c r="F210" s="6" t="s">
        <v>15</v>
      </c>
      <c r="G210" s="6">
        <v>90</v>
      </c>
      <c r="H210" s="6" t="s">
        <v>16</v>
      </c>
      <c r="I210" s="32" t="s">
        <v>62</v>
      </c>
      <c r="J210" s="21" t="s">
        <v>18</v>
      </c>
      <c r="K210" s="7"/>
      <c r="L210" s="25" t="s">
        <v>63</v>
      </c>
    </row>
    <row r="211" spans="1:12" ht="28.8" hidden="1" x14ac:dyDescent="0.3">
      <c r="A211" s="4">
        <v>44848</v>
      </c>
      <c r="B211" s="5" t="s">
        <v>11</v>
      </c>
      <c r="C211" s="6" t="s">
        <v>76</v>
      </c>
      <c r="D211" s="6" t="s">
        <v>73</v>
      </c>
      <c r="E211" s="36" t="s">
        <v>229</v>
      </c>
      <c r="F211" s="6" t="s">
        <v>15</v>
      </c>
      <c r="G211" s="6">
        <v>24</v>
      </c>
      <c r="H211" s="6" t="s">
        <v>84</v>
      </c>
      <c r="I211" s="32" t="s">
        <v>47</v>
      </c>
      <c r="J211" s="24" t="s">
        <v>35</v>
      </c>
      <c r="K211" s="7"/>
      <c r="L211" s="29" t="s">
        <v>48</v>
      </c>
    </row>
    <row r="212" spans="1:12" ht="28.8" hidden="1" x14ac:dyDescent="0.3">
      <c r="A212" s="4">
        <v>44848</v>
      </c>
      <c r="B212" s="5" t="s">
        <v>11</v>
      </c>
      <c r="C212" s="6" t="s">
        <v>12</v>
      </c>
      <c r="D212" s="6" t="s">
        <v>73</v>
      </c>
      <c r="E212" s="36" t="s">
        <v>230</v>
      </c>
      <c r="F212" s="6" t="s">
        <v>15</v>
      </c>
      <c r="G212" s="6">
        <v>24</v>
      </c>
      <c r="H212" s="6" t="s">
        <v>84</v>
      </c>
      <c r="I212" s="32" t="s">
        <v>47</v>
      </c>
      <c r="J212" s="24" t="s">
        <v>35</v>
      </c>
      <c r="K212" s="7"/>
      <c r="L212" s="29" t="s">
        <v>48</v>
      </c>
    </row>
    <row r="213" spans="1:12" hidden="1" x14ac:dyDescent="0.3">
      <c r="A213" s="4">
        <v>44848</v>
      </c>
      <c r="B213" s="5" t="s">
        <v>11</v>
      </c>
      <c r="C213" s="6" t="s">
        <v>12</v>
      </c>
      <c r="D213" s="6" t="s">
        <v>209</v>
      </c>
      <c r="E213" s="36" t="s">
        <v>231</v>
      </c>
      <c r="F213" s="6" t="s">
        <v>211</v>
      </c>
      <c r="G213" s="6">
        <v>20</v>
      </c>
      <c r="H213" s="6" t="s">
        <v>16</v>
      </c>
      <c r="I213" s="32" t="s">
        <v>212</v>
      </c>
      <c r="J213" s="21" t="s">
        <v>18</v>
      </c>
      <c r="K213" s="7"/>
      <c r="L213" s="25" t="s">
        <v>213</v>
      </c>
    </row>
    <row r="214" spans="1:12" ht="28.8" hidden="1" x14ac:dyDescent="0.3">
      <c r="A214" s="4">
        <v>44848</v>
      </c>
      <c r="B214" s="5" t="s">
        <v>11</v>
      </c>
      <c r="C214" s="6" t="s">
        <v>12</v>
      </c>
      <c r="D214" s="6" t="s">
        <v>21</v>
      </c>
      <c r="E214" s="36" t="s">
        <v>60</v>
      </c>
      <c r="F214" s="6" t="s">
        <v>15</v>
      </c>
      <c r="G214" s="6">
        <v>45</v>
      </c>
      <c r="H214" s="6" t="s">
        <v>16</v>
      </c>
      <c r="I214" s="32" t="s">
        <v>23</v>
      </c>
      <c r="J214" s="26" t="s">
        <v>24</v>
      </c>
      <c r="K214" s="7"/>
      <c r="L214" s="27" t="s">
        <v>25</v>
      </c>
    </row>
    <row r="215" spans="1:12" hidden="1" x14ac:dyDescent="0.3">
      <c r="A215" s="4">
        <v>44851</v>
      </c>
      <c r="B215" s="5" t="s">
        <v>11</v>
      </c>
      <c r="C215" s="6" t="s">
        <v>12</v>
      </c>
      <c r="D215" s="6" t="s">
        <v>13</v>
      </c>
      <c r="E215" s="36" t="s">
        <v>14</v>
      </c>
      <c r="F215" s="6" t="s">
        <v>15</v>
      </c>
      <c r="G215" s="6">
        <v>30</v>
      </c>
      <c r="H215" s="6" t="s">
        <v>16</v>
      </c>
      <c r="I215" s="32" t="s">
        <v>17</v>
      </c>
      <c r="J215" s="21" t="s">
        <v>18</v>
      </c>
      <c r="K215" s="7"/>
      <c r="L215" s="25" t="s">
        <v>19</v>
      </c>
    </row>
    <row r="216" spans="1:12" ht="28.8" hidden="1" x14ac:dyDescent="0.3">
      <c r="A216" s="4">
        <v>44851</v>
      </c>
      <c r="B216" s="5" t="s">
        <v>11</v>
      </c>
      <c r="C216" s="6" t="s">
        <v>20</v>
      </c>
      <c r="D216" s="6" t="s">
        <v>32</v>
      </c>
      <c r="E216" s="36" t="s">
        <v>232</v>
      </c>
      <c r="F216" s="6" t="s">
        <v>15</v>
      </c>
      <c r="G216" s="6">
        <v>40</v>
      </c>
      <c r="H216" s="6" t="s">
        <v>16</v>
      </c>
      <c r="I216" s="32" t="s">
        <v>34</v>
      </c>
      <c r="J216" s="24" t="s">
        <v>35</v>
      </c>
      <c r="K216" s="7"/>
      <c r="L216" s="29" t="s">
        <v>36</v>
      </c>
    </row>
    <row r="217" spans="1:12" ht="28.8" hidden="1" x14ac:dyDescent="0.3">
      <c r="A217" s="4">
        <v>44851</v>
      </c>
      <c r="B217" s="5" t="s">
        <v>11</v>
      </c>
      <c r="C217" s="6" t="s">
        <v>12</v>
      </c>
      <c r="D217" s="6" t="s">
        <v>45</v>
      </c>
      <c r="E217" s="36" t="s">
        <v>233</v>
      </c>
      <c r="F217" s="6" t="s">
        <v>15</v>
      </c>
      <c r="G217" s="6">
        <v>40</v>
      </c>
      <c r="H217" s="6" t="s">
        <v>16</v>
      </c>
      <c r="I217" s="32" t="s">
        <v>47</v>
      </c>
      <c r="J217" s="24" t="s">
        <v>35</v>
      </c>
      <c r="K217" s="7"/>
      <c r="L217" s="29" t="s">
        <v>48</v>
      </c>
    </row>
    <row r="218" spans="1:12" ht="28.8" hidden="1" x14ac:dyDescent="0.3">
      <c r="A218" s="4">
        <v>44851</v>
      </c>
      <c r="B218" s="5" t="s">
        <v>11</v>
      </c>
      <c r="C218" s="6" t="s">
        <v>20</v>
      </c>
      <c r="D218" s="6" t="s">
        <v>21</v>
      </c>
      <c r="E218" s="36" t="s">
        <v>22</v>
      </c>
      <c r="F218" s="6" t="s">
        <v>15</v>
      </c>
      <c r="G218" s="6">
        <v>45</v>
      </c>
      <c r="H218" s="6" t="s">
        <v>16</v>
      </c>
      <c r="I218" s="32" t="s">
        <v>23</v>
      </c>
      <c r="J218" s="26" t="s">
        <v>24</v>
      </c>
      <c r="K218" s="7"/>
      <c r="L218" s="27" t="s">
        <v>25</v>
      </c>
    </row>
    <row r="219" spans="1:12" ht="28.8" hidden="1" x14ac:dyDescent="0.3">
      <c r="A219" s="4">
        <v>44851</v>
      </c>
      <c r="B219" s="5" t="s">
        <v>11</v>
      </c>
      <c r="C219" s="6" t="s">
        <v>20</v>
      </c>
      <c r="D219" s="6" t="s">
        <v>26</v>
      </c>
      <c r="E219" s="36" t="s">
        <v>27</v>
      </c>
      <c r="F219" s="6" t="s">
        <v>15</v>
      </c>
      <c r="G219" s="6">
        <v>60</v>
      </c>
      <c r="H219" s="6" t="s">
        <v>28</v>
      </c>
      <c r="I219" s="37" t="s">
        <v>29</v>
      </c>
      <c r="J219" s="22" t="s">
        <v>30</v>
      </c>
      <c r="K219" s="22" t="s">
        <v>30</v>
      </c>
      <c r="L219" s="31" t="s">
        <v>31</v>
      </c>
    </row>
    <row r="220" spans="1:12" ht="28.8" hidden="1" x14ac:dyDescent="0.3">
      <c r="A220" s="4">
        <v>44852</v>
      </c>
      <c r="B220" s="5" t="s">
        <v>11</v>
      </c>
      <c r="C220" s="6" t="s">
        <v>20</v>
      </c>
      <c r="D220" s="6" t="s">
        <v>32</v>
      </c>
      <c r="E220" s="36" t="s">
        <v>234</v>
      </c>
      <c r="F220" s="6" t="s">
        <v>15</v>
      </c>
      <c r="G220" s="6">
        <v>40</v>
      </c>
      <c r="H220" s="6" t="s">
        <v>16</v>
      </c>
      <c r="I220" s="32" t="s">
        <v>34</v>
      </c>
      <c r="J220" s="24" t="s">
        <v>35</v>
      </c>
      <c r="K220" s="7"/>
      <c r="L220" s="29" t="s">
        <v>36</v>
      </c>
    </row>
    <row r="221" spans="1:12" ht="28.8" hidden="1" x14ac:dyDescent="0.3">
      <c r="A221" s="4">
        <v>44852</v>
      </c>
      <c r="B221" s="5" t="s">
        <v>11</v>
      </c>
      <c r="C221" s="6" t="s">
        <v>235</v>
      </c>
      <c r="D221" s="6" t="s">
        <v>45</v>
      </c>
      <c r="E221" s="36" t="s">
        <v>236</v>
      </c>
      <c r="F221" s="6" t="s">
        <v>15</v>
      </c>
      <c r="G221" s="6">
        <v>40</v>
      </c>
      <c r="H221" s="6" t="s">
        <v>58</v>
      </c>
      <c r="I221" s="32" t="s">
        <v>47</v>
      </c>
      <c r="J221" s="24" t="s">
        <v>35</v>
      </c>
      <c r="K221" s="7"/>
      <c r="L221" s="29" t="s">
        <v>48</v>
      </c>
    </row>
    <row r="222" spans="1:12" ht="28.8" hidden="1" x14ac:dyDescent="0.3">
      <c r="A222" s="4">
        <v>44852</v>
      </c>
      <c r="B222" s="5" t="s">
        <v>11</v>
      </c>
      <c r="C222" s="6" t="s">
        <v>20</v>
      </c>
      <c r="D222" s="6" t="s">
        <v>37</v>
      </c>
      <c r="E222" s="36" t="s">
        <v>38</v>
      </c>
      <c r="F222" s="6" t="s">
        <v>15</v>
      </c>
      <c r="G222" s="6">
        <v>90</v>
      </c>
      <c r="H222" s="6" t="s">
        <v>16</v>
      </c>
      <c r="I222" s="37" t="s">
        <v>39</v>
      </c>
      <c r="J222" s="21" t="s">
        <v>18</v>
      </c>
      <c r="K222" s="21" t="s">
        <v>18</v>
      </c>
      <c r="L222" s="25" t="s">
        <v>40</v>
      </c>
    </row>
    <row r="223" spans="1:12" ht="28.8" hidden="1" x14ac:dyDescent="0.3">
      <c r="A223" s="4">
        <v>44852</v>
      </c>
      <c r="B223" s="5" t="s">
        <v>11</v>
      </c>
      <c r="C223" s="6" t="s">
        <v>20</v>
      </c>
      <c r="D223" s="6" t="s">
        <v>21</v>
      </c>
      <c r="E223" s="36" t="s">
        <v>41</v>
      </c>
      <c r="F223" s="6" t="s">
        <v>15</v>
      </c>
      <c r="G223" s="6">
        <v>45</v>
      </c>
      <c r="H223" s="6" t="s">
        <v>16</v>
      </c>
      <c r="I223" s="32" t="s">
        <v>23</v>
      </c>
      <c r="J223" s="26" t="s">
        <v>24</v>
      </c>
      <c r="K223" s="7"/>
      <c r="L223" s="27" t="s">
        <v>25</v>
      </c>
    </row>
    <row r="224" spans="1:12" hidden="1" x14ac:dyDescent="0.3">
      <c r="A224" s="4">
        <v>44853</v>
      </c>
      <c r="B224" s="5" t="s">
        <v>11</v>
      </c>
      <c r="C224" s="6" t="s">
        <v>12</v>
      </c>
      <c r="D224" s="6" t="s">
        <v>13</v>
      </c>
      <c r="E224" s="36" t="s">
        <v>237</v>
      </c>
      <c r="F224" s="6" t="s">
        <v>15</v>
      </c>
      <c r="G224" s="6">
        <v>30</v>
      </c>
      <c r="H224" s="6" t="s">
        <v>16</v>
      </c>
      <c r="I224" s="32" t="s">
        <v>43</v>
      </c>
      <c r="J224" s="21" t="s">
        <v>18</v>
      </c>
      <c r="K224" s="7"/>
      <c r="L224" s="25" t="s">
        <v>40</v>
      </c>
    </row>
    <row r="225" spans="1:12" ht="28.8" hidden="1" x14ac:dyDescent="0.3">
      <c r="A225" s="4">
        <v>44853</v>
      </c>
      <c r="B225" s="5" t="s">
        <v>11</v>
      </c>
      <c r="C225" s="6" t="s">
        <v>20</v>
      </c>
      <c r="D225" s="6" t="s">
        <v>32</v>
      </c>
      <c r="E225" s="36" t="s">
        <v>238</v>
      </c>
      <c r="F225" s="6" t="s">
        <v>15</v>
      </c>
      <c r="G225" s="6">
        <v>40</v>
      </c>
      <c r="H225" s="6" t="s">
        <v>16</v>
      </c>
      <c r="I225" s="32" t="s">
        <v>34</v>
      </c>
      <c r="J225" s="24" t="s">
        <v>35</v>
      </c>
      <c r="K225" s="7"/>
      <c r="L225" s="29" t="s">
        <v>36</v>
      </c>
    </row>
    <row r="226" spans="1:12" ht="28.8" hidden="1" x14ac:dyDescent="0.3">
      <c r="A226" s="4">
        <v>44853</v>
      </c>
      <c r="B226" s="5" t="s">
        <v>11</v>
      </c>
      <c r="C226" s="6" t="s">
        <v>235</v>
      </c>
      <c r="D226" s="6" t="s">
        <v>45</v>
      </c>
      <c r="E226" s="36" t="s">
        <v>239</v>
      </c>
      <c r="F226" s="6" t="s">
        <v>15</v>
      </c>
      <c r="G226" s="6">
        <v>40</v>
      </c>
      <c r="H226" s="6" t="s">
        <v>58</v>
      </c>
      <c r="I226" s="32" t="s">
        <v>47</v>
      </c>
      <c r="J226" s="24" t="s">
        <v>35</v>
      </c>
      <c r="K226" s="7"/>
      <c r="L226" s="29" t="s">
        <v>48</v>
      </c>
    </row>
    <row r="227" spans="1:12" ht="28.8" hidden="1" x14ac:dyDescent="0.3">
      <c r="A227" s="4">
        <v>44853</v>
      </c>
      <c r="B227" s="5" t="s">
        <v>11</v>
      </c>
      <c r="C227" s="6" t="s">
        <v>12</v>
      </c>
      <c r="D227" s="6" t="s">
        <v>21</v>
      </c>
      <c r="E227" s="36" t="s">
        <v>53</v>
      </c>
      <c r="F227" s="6" t="s">
        <v>15</v>
      </c>
      <c r="G227" s="6">
        <v>45</v>
      </c>
      <c r="H227" s="6" t="s">
        <v>16</v>
      </c>
      <c r="I227" s="32" t="s">
        <v>23</v>
      </c>
      <c r="J227" s="26" t="s">
        <v>24</v>
      </c>
      <c r="K227" s="7"/>
      <c r="L227" s="27" t="s">
        <v>25</v>
      </c>
    </row>
    <row r="228" spans="1:12" ht="28.8" hidden="1" x14ac:dyDescent="0.3">
      <c r="A228" s="4">
        <v>44854</v>
      </c>
      <c r="B228" s="5" t="s">
        <v>11</v>
      </c>
      <c r="C228" s="6" t="s">
        <v>20</v>
      </c>
      <c r="D228" s="6" t="s">
        <v>32</v>
      </c>
      <c r="E228" s="36" t="s">
        <v>240</v>
      </c>
      <c r="F228" s="6" t="s">
        <v>15</v>
      </c>
      <c r="G228" s="6">
        <v>40</v>
      </c>
      <c r="H228" s="6" t="s">
        <v>58</v>
      </c>
      <c r="I228" s="32" t="s">
        <v>34</v>
      </c>
      <c r="J228" s="24" t="s">
        <v>35</v>
      </c>
      <c r="K228" s="7"/>
      <c r="L228" s="29" t="s">
        <v>36</v>
      </c>
    </row>
    <row r="229" spans="1:12" ht="28.8" hidden="1" x14ac:dyDescent="0.3">
      <c r="A229" s="4">
        <v>44854</v>
      </c>
      <c r="B229" s="5" t="s">
        <v>11</v>
      </c>
      <c r="C229" s="6" t="s">
        <v>20</v>
      </c>
      <c r="D229" s="6" t="s">
        <v>26</v>
      </c>
      <c r="E229" s="36" t="s">
        <v>56</v>
      </c>
      <c r="F229" s="6" t="s">
        <v>15</v>
      </c>
      <c r="G229" s="6">
        <v>60</v>
      </c>
      <c r="H229" s="6" t="s">
        <v>28</v>
      </c>
      <c r="I229" s="37" t="s">
        <v>29</v>
      </c>
      <c r="J229" s="22" t="s">
        <v>30</v>
      </c>
      <c r="K229" s="22" t="s">
        <v>30</v>
      </c>
      <c r="L229" s="31" t="s">
        <v>31</v>
      </c>
    </row>
    <row r="230" spans="1:12" ht="28.8" hidden="1" x14ac:dyDescent="0.3">
      <c r="A230" s="4">
        <v>44855</v>
      </c>
      <c r="B230" s="5" t="s">
        <v>11</v>
      </c>
      <c r="C230" s="6" t="s">
        <v>12</v>
      </c>
      <c r="D230" s="6" t="s">
        <v>45</v>
      </c>
      <c r="E230" s="36" t="s">
        <v>241</v>
      </c>
      <c r="F230" s="6" t="s">
        <v>15</v>
      </c>
      <c r="G230" s="6">
        <v>40</v>
      </c>
      <c r="H230" s="6" t="s">
        <v>16</v>
      </c>
      <c r="I230" s="32" t="s">
        <v>47</v>
      </c>
      <c r="J230" s="24" t="s">
        <v>35</v>
      </c>
      <c r="K230" s="7"/>
      <c r="L230" s="29" t="s">
        <v>48</v>
      </c>
    </row>
    <row r="231" spans="1:12" ht="28.8" hidden="1" x14ac:dyDescent="0.3">
      <c r="A231" s="4">
        <v>44855</v>
      </c>
      <c r="B231" s="5" t="s">
        <v>11</v>
      </c>
      <c r="C231" s="6" t="s">
        <v>12</v>
      </c>
      <c r="D231" s="6" t="s">
        <v>21</v>
      </c>
      <c r="E231" s="36" t="s">
        <v>60</v>
      </c>
      <c r="F231" s="6" t="s">
        <v>15</v>
      </c>
      <c r="G231" s="6">
        <v>45</v>
      </c>
      <c r="H231" s="6" t="s">
        <v>16</v>
      </c>
      <c r="I231" s="32" t="s">
        <v>23</v>
      </c>
      <c r="J231" s="26" t="s">
        <v>24</v>
      </c>
      <c r="K231" s="7"/>
      <c r="L231" s="27" t="s">
        <v>25</v>
      </c>
    </row>
    <row r="232" spans="1:12" hidden="1" x14ac:dyDescent="0.3">
      <c r="A232" s="4">
        <v>44855</v>
      </c>
      <c r="B232" s="5" t="s">
        <v>11</v>
      </c>
      <c r="C232" s="6" t="s">
        <v>20</v>
      </c>
      <c r="D232" s="6" t="s">
        <v>37</v>
      </c>
      <c r="E232" s="36" t="s">
        <v>61</v>
      </c>
      <c r="F232" s="6" t="s">
        <v>15</v>
      </c>
      <c r="G232" s="6">
        <v>90</v>
      </c>
      <c r="H232" s="6" t="s">
        <v>16</v>
      </c>
      <c r="I232" s="32" t="s">
        <v>62</v>
      </c>
      <c r="J232" s="21" t="s">
        <v>18</v>
      </c>
      <c r="K232" s="7"/>
      <c r="L232" s="25" t="s">
        <v>63</v>
      </c>
    </row>
    <row r="233" spans="1:12" hidden="1" x14ac:dyDescent="0.3">
      <c r="A233" s="4">
        <v>44862</v>
      </c>
      <c r="B233" s="5" t="s">
        <v>11</v>
      </c>
      <c r="C233" s="6" t="s">
        <v>242</v>
      </c>
      <c r="D233" s="6" t="s">
        <v>37</v>
      </c>
      <c r="E233" s="36" t="s">
        <v>243</v>
      </c>
      <c r="F233" s="6" t="s">
        <v>244</v>
      </c>
      <c r="G233" s="6">
        <v>100</v>
      </c>
      <c r="H233" s="6" t="s">
        <v>245</v>
      </c>
      <c r="I233" s="32" t="s">
        <v>62</v>
      </c>
      <c r="J233" s="21" t="s">
        <v>18</v>
      </c>
      <c r="K233" s="7"/>
      <c r="L233" s="25" t="s">
        <v>63</v>
      </c>
    </row>
    <row r="234" spans="1:12" ht="43.2" x14ac:dyDescent="0.3">
      <c r="A234" s="9">
        <v>44865</v>
      </c>
      <c r="B234" s="10" t="s">
        <v>246</v>
      </c>
      <c r="C234" s="11" t="s">
        <v>20</v>
      </c>
      <c r="D234" s="11" t="s">
        <v>247</v>
      </c>
      <c r="E234" s="34" t="s">
        <v>248</v>
      </c>
      <c r="F234" s="11" t="s">
        <v>15</v>
      </c>
      <c r="G234" s="11">
        <v>96</v>
      </c>
      <c r="H234" s="11" t="s">
        <v>249</v>
      </c>
      <c r="I234" s="32" t="s">
        <v>250</v>
      </c>
      <c r="J234" s="23" t="s">
        <v>251</v>
      </c>
      <c r="K234" s="7"/>
      <c r="L234" s="30" t="s">
        <v>252</v>
      </c>
    </row>
    <row r="235" spans="1:12" ht="28.8" x14ac:dyDescent="0.3">
      <c r="A235" s="9">
        <v>44866</v>
      </c>
      <c r="B235" s="10" t="s">
        <v>246</v>
      </c>
      <c r="C235" s="11" t="s">
        <v>20</v>
      </c>
      <c r="D235" s="11" t="s">
        <v>253</v>
      </c>
      <c r="E235" s="34" t="s">
        <v>254</v>
      </c>
      <c r="F235" s="11" t="s">
        <v>255</v>
      </c>
      <c r="G235" s="11">
        <v>130</v>
      </c>
      <c r="H235" s="11" t="s">
        <v>249</v>
      </c>
      <c r="I235" s="38" t="s">
        <v>256</v>
      </c>
      <c r="J235" s="16"/>
      <c r="K235" s="16" t="s">
        <v>257</v>
      </c>
      <c r="L235" s="32"/>
    </row>
    <row r="236" spans="1:12" x14ac:dyDescent="0.3">
      <c r="A236" s="9">
        <v>44867</v>
      </c>
      <c r="B236" s="10" t="s">
        <v>246</v>
      </c>
      <c r="C236" s="11" t="s">
        <v>20</v>
      </c>
      <c r="D236" s="11" t="s">
        <v>258</v>
      </c>
      <c r="E236" s="34" t="s">
        <v>259</v>
      </c>
      <c r="F236" s="11" t="s">
        <v>211</v>
      </c>
      <c r="G236" s="11">
        <v>80</v>
      </c>
      <c r="H236" s="11" t="s">
        <v>16</v>
      </c>
      <c r="I236" s="32" t="s">
        <v>51</v>
      </c>
      <c r="J236" s="21" t="s">
        <v>18</v>
      </c>
      <c r="K236" s="7"/>
      <c r="L236" s="25" t="s">
        <v>52</v>
      </c>
    </row>
    <row r="237" spans="1:12" ht="28.8" x14ac:dyDescent="0.3">
      <c r="A237" s="9">
        <v>44867</v>
      </c>
      <c r="B237" s="10" t="s">
        <v>246</v>
      </c>
      <c r="C237" s="11" t="s">
        <v>20</v>
      </c>
      <c r="D237" s="11" t="s">
        <v>253</v>
      </c>
      <c r="E237" s="34" t="s">
        <v>260</v>
      </c>
      <c r="F237" s="11" t="s">
        <v>255</v>
      </c>
      <c r="G237" s="11">
        <v>130</v>
      </c>
      <c r="H237" s="11" t="s">
        <v>249</v>
      </c>
      <c r="I237" s="38" t="s">
        <v>256</v>
      </c>
      <c r="J237" s="16"/>
      <c r="K237" s="16" t="s">
        <v>257</v>
      </c>
      <c r="L237" s="32"/>
    </row>
    <row r="238" spans="1:12" x14ac:dyDescent="0.3">
      <c r="A238" s="9">
        <v>44868</v>
      </c>
      <c r="B238" s="10" t="s">
        <v>246</v>
      </c>
      <c r="C238" s="11" t="s">
        <v>12</v>
      </c>
      <c r="D238" s="11" t="s">
        <v>261</v>
      </c>
      <c r="E238" s="34" t="s">
        <v>262</v>
      </c>
      <c r="F238" s="11" t="s">
        <v>263</v>
      </c>
      <c r="G238" s="11">
        <v>50</v>
      </c>
      <c r="H238" s="11" t="s">
        <v>58</v>
      </c>
      <c r="I238" s="32" t="s">
        <v>17</v>
      </c>
      <c r="J238" s="21" t="s">
        <v>18</v>
      </c>
      <c r="K238" s="7"/>
      <c r="L238" s="25" t="s">
        <v>19</v>
      </c>
    </row>
    <row r="239" spans="1:12" ht="43.2" x14ac:dyDescent="0.3">
      <c r="A239" s="9">
        <v>44868</v>
      </c>
      <c r="B239" s="10" t="s">
        <v>246</v>
      </c>
      <c r="C239" s="11" t="s">
        <v>20</v>
      </c>
      <c r="D239" s="11" t="s">
        <v>247</v>
      </c>
      <c r="E239" s="34" t="s">
        <v>264</v>
      </c>
      <c r="F239" s="11" t="s">
        <v>15</v>
      </c>
      <c r="G239" s="11">
        <v>96</v>
      </c>
      <c r="H239" s="11" t="s">
        <v>249</v>
      </c>
      <c r="I239" s="32" t="s">
        <v>250</v>
      </c>
      <c r="J239" s="23" t="s">
        <v>251</v>
      </c>
      <c r="K239" s="7"/>
      <c r="L239" s="30" t="s">
        <v>252</v>
      </c>
    </row>
    <row r="240" spans="1:12" ht="28.8" x14ac:dyDescent="0.3">
      <c r="A240" s="9">
        <v>44868</v>
      </c>
      <c r="B240" s="10" t="s">
        <v>246</v>
      </c>
      <c r="C240" s="11" t="s">
        <v>20</v>
      </c>
      <c r="D240" s="11" t="s">
        <v>253</v>
      </c>
      <c r="E240" s="34" t="s">
        <v>265</v>
      </c>
      <c r="F240" s="11" t="s">
        <v>255</v>
      </c>
      <c r="G240" s="11">
        <v>130</v>
      </c>
      <c r="H240" s="11" t="s">
        <v>249</v>
      </c>
      <c r="I240" s="38" t="s">
        <v>256</v>
      </c>
      <c r="J240" s="16"/>
      <c r="K240" s="16" t="s">
        <v>257</v>
      </c>
      <c r="L240" s="32"/>
    </row>
    <row r="241" spans="1:12" x14ac:dyDescent="0.3">
      <c r="A241" s="9">
        <v>44869</v>
      </c>
      <c r="B241" s="10" t="s">
        <v>246</v>
      </c>
      <c r="C241" s="11" t="s">
        <v>20</v>
      </c>
      <c r="D241" s="11" t="s">
        <v>258</v>
      </c>
      <c r="E241" s="34" t="s">
        <v>266</v>
      </c>
      <c r="F241" s="11" t="s">
        <v>211</v>
      </c>
      <c r="G241" s="11">
        <v>80</v>
      </c>
      <c r="H241" s="11" t="s">
        <v>16</v>
      </c>
      <c r="I241" s="32" t="s">
        <v>51</v>
      </c>
      <c r="J241" s="21" t="s">
        <v>18</v>
      </c>
      <c r="K241" s="7"/>
      <c r="L241" s="25" t="s">
        <v>52</v>
      </c>
    </row>
    <row r="242" spans="1:12" ht="28.8" x14ac:dyDescent="0.3">
      <c r="A242" s="9">
        <v>44869</v>
      </c>
      <c r="B242" s="10" t="s">
        <v>246</v>
      </c>
      <c r="C242" s="11" t="s">
        <v>20</v>
      </c>
      <c r="D242" s="11" t="s">
        <v>253</v>
      </c>
      <c r="E242" s="34" t="s">
        <v>267</v>
      </c>
      <c r="F242" s="11" t="s">
        <v>255</v>
      </c>
      <c r="G242" s="11">
        <v>130</v>
      </c>
      <c r="H242" s="11" t="s">
        <v>249</v>
      </c>
      <c r="I242" s="38" t="s">
        <v>256</v>
      </c>
      <c r="J242" s="16"/>
      <c r="K242" s="16" t="s">
        <v>257</v>
      </c>
      <c r="L242" s="32"/>
    </row>
    <row r="243" spans="1:12" x14ac:dyDescent="0.3">
      <c r="A243" s="9">
        <v>44872</v>
      </c>
      <c r="B243" s="10" t="s">
        <v>246</v>
      </c>
      <c r="C243" s="11" t="s">
        <v>20</v>
      </c>
      <c r="D243" s="11" t="s">
        <v>268</v>
      </c>
      <c r="E243" s="34" t="s">
        <v>269</v>
      </c>
      <c r="F243" s="11" t="s">
        <v>15</v>
      </c>
      <c r="G243" s="11">
        <v>85</v>
      </c>
      <c r="H243" s="11" t="s">
        <v>16</v>
      </c>
      <c r="I243" s="32" t="s">
        <v>51</v>
      </c>
      <c r="J243" s="21" t="s">
        <v>18</v>
      </c>
      <c r="K243" s="7"/>
      <c r="L243" s="25" t="s">
        <v>52</v>
      </c>
    </row>
    <row r="244" spans="1:12" ht="43.2" x14ac:dyDescent="0.3">
      <c r="A244" s="9">
        <v>44872</v>
      </c>
      <c r="B244" s="10" t="s">
        <v>246</v>
      </c>
      <c r="C244" s="11" t="s">
        <v>20</v>
      </c>
      <c r="D244" s="11" t="s">
        <v>247</v>
      </c>
      <c r="E244" s="34" t="s">
        <v>248</v>
      </c>
      <c r="F244" s="11" t="s">
        <v>15</v>
      </c>
      <c r="G244" s="11">
        <v>96</v>
      </c>
      <c r="H244" s="11" t="s">
        <v>249</v>
      </c>
      <c r="I244" s="32" t="s">
        <v>250</v>
      </c>
      <c r="J244" s="23" t="s">
        <v>251</v>
      </c>
      <c r="K244" s="7"/>
      <c r="L244" s="30" t="s">
        <v>252</v>
      </c>
    </row>
    <row r="245" spans="1:12" x14ac:dyDescent="0.3">
      <c r="A245" s="9">
        <v>44873</v>
      </c>
      <c r="B245" s="10" t="s">
        <v>246</v>
      </c>
      <c r="C245" s="11" t="s">
        <v>20</v>
      </c>
      <c r="D245" s="11" t="s">
        <v>268</v>
      </c>
      <c r="E245" s="34" t="s">
        <v>270</v>
      </c>
      <c r="F245" s="11" t="s">
        <v>15</v>
      </c>
      <c r="G245" s="11">
        <v>85</v>
      </c>
      <c r="H245" s="11" t="s">
        <v>16</v>
      </c>
      <c r="I245" s="32" t="s">
        <v>51</v>
      </c>
      <c r="J245" s="21" t="s">
        <v>18</v>
      </c>
      <c r="K245" s="7"/>
      <c r="L245" s="25" t="s">
        <v>52</v>
      </c>
    </row>
    <row r="246" spans="1:12" ht="28.8" x14ac:dyDescent="0.3">
      <c r="A246" s="9">
        <v>44873</v>
      </c>
      <c r="B246" s="10" t="s">
        <v>246</v>
      </c>
      <c r="C246" s="11" t="s">
        <v>20</v>
      </c>
      <c r="D246" s="11" t="s">
        <v>253</v>
      </c>
      <c r="E246" s="34" t="s">
        <v>254</v>
      </c>
      <c r="F246" s="11" t="s">
        <v>255</v>
      </c>
      <c r="G246" s="11">
        <v>130</v>
      </c>
      <c r="H246" s="11" t="s">
        <v>249</v>
      </c>
      <c r="I246" s="38" t="s">
        <v>256</v>
      </c>
      <c r="J246" s="16"/>
      <c r="K246" s="16" t="s">
        <v>257</v>
      </c>
      <c r="L246" s="32"/>
    </row>
    <row r="247" spans="1:12" x14ac:dyDescent="0.3">
      <c r="A247" s="9">
        <v>44874</v>
      </c>
      <c r="B247" s="10" t="s">
        <v>246</v>
      </c>
      <c r="C247" s="11" t="s">
        <v>20</v>
      </c>
      <c r="D247" s="11" t="s">
        <v>258</v>
      </c>
      <c r="E247" s="34" t="s">
        <v>259</v>
      </c>
      <c r="F247" s="11" t="s">
        <v>211</v>
      </c>
      <c r="G247" s="11">
        <v>80</v>
      </c>
      <c r="H247" s="11" t="s">
        <v>16</v>
      </c>
      <c r="I247" s="32" t="s">
        <v>51</v>
      </c>
      <c r="J247" s="21" t="s">
        <v>18</v>
      </c>
      <c r="K247" s="7"/>
      <c r="L247" s="25" t="s">
        <v>52</v>
      </c>
    </row>
    <row r="248" spans="1:12" ht="28.8" x14ac:dyDescent="0.3">
      <c r="A248" s="9">
        <v>44874</v>
      </c>
      <c r="B248" s="10" t="s">
        <v>246</v>
      </c>
      <c r="C248" s="11" t="s">
        <v>20</v>
      </c>
      <c r="D248" s="11" t="s">
        <v>253</v>
      </c>
      <c r="E248" s="34" t="s">
        <v>260</v>
      </c>
      <c r="F248" s="11" t="s">
        <v>255</v>
      </c>
      <c r="G248" s="11">
        <v>130</v>
      </c>
      <c r="H248" s="11" t="s">
        <v>249</v>
      </c>
      <c r="I248" s="38" t="s">
        <v>256</v>
      </c>
      <c r="J248" s="16"/>
      <c r="K248" s="16" t="s">
        <v>257</v>
      </c>
      <c r="L248" s="32"/>
    </row>
    <row r="249" spans="1:12" x14ac:dyDescent="0.3">
      <c r="A249" s="9">
        <v>44875</v>
      </c>
      <c r="B249" s="10" t="s">
        <v>246</v>
      </c>
      <c r="C249" s="11" t="s">
        <v>20</v>
      </c>
      <c r="D249" s="11" t="s">
        <v>271</v>
      </c>
      <c r="E249" s="34" t="s">
        <v>272</v>
      </c>
      <c r="F249" s="11" t="s">
        <v>15</v>
      </c>
      <c r="G249" s="11">
        <v>60</v>
      </c>
      <c r="H249" s="11" t="s">
        <v>16</v>
      </c>
      <c r="I249" s="32" t="s">
        <v>51</v>
      </c>
      <c r="J249" s="21" t="s">
        <v>18</v>
      </c>
      <c r="K249" s="7"/>
      <c r="L249" s="25" t="s">
        <v>52</v>
      </c>
    </row>
    <row r="250" spans="1:12" ht="43.2" x14ac:dyDescent="0.3">
      <c r="A250" s="9">
        <v>44875</v>
      </c>
      <c r="B250" s="10" t="s">
        <v>246</v>
      </c>
      <c r="C250" s="11" t="s">
        <v>20</v>
      </c>
      <c r="D250" s="11" t="s">
        <v>247</v>
      </c>
      <c r="E250" s="34" t="s">
        <v>264</v>
      </c>
      <c r="F250" s="11" t="s">
        <v>15</v>
      </c>
      <c r="G250" s="11">
        <v>96</v>
      </c>
      <c r="H250" s="11" t="s">
        <v>249</v>
      </c>
      <c r="I250" s="32" t="s">
        <v>250</v>
      </c>
      <c r="J250" s="23" t="s">
        <v>251</v>
      </c>
      <c r="K250" s="7"/>
      <c r="L250" s="30" t="s">
        <v>252</v>
      </c>
    </row>
    <row r="251" spans="1:12" ht="28.8" x14ac:dyDescent="0.3">
      <c r="A251" s="9">
        <v>44875</v>
      </c>
      <c r="B251" s="10" t="s">
        <v>246</v>
      </c>
      <c r="C251" s="11" t="s">
        <v>20</v>
      </c>
      <c r="D251" s="11" t="s">
        <v>253</v>
      </c>
      <c r="E251" s="34" t="s">
        <v>265</v>
      </c>
      <c r="F251" s="11" t="s">
        <v>255</v>
      </c>
      <c r="G251" s="11">
        <v>130</v>
      </c>
      <c r="H251" s="11" t="s">
        <v>249</v>
      </c>
      <c r="I251" s="38" t="s">
        <v>256</v>
      </c>
      <c r="J251" s="16"/>
      <c r="K251" s="16" t="s">
        <v>257</v>
      </c>
      <c r="L251" s="32"/>
    </row>
    <row r="252" spans="1:12" x14ac:dyDescent="0.3">
      <c r="A252" s="9">
        <v>44876</v>
      </c>
      <c r="B252" s="10" t="s">
        <v>246</v>
      </c>
      <c r="C252" s="11" t="s">
        <v>20</v>
      </c>
      <c r="D252" s="11" t="s">
        <v>258</v>
      </c>
      <c r="E252" s="34" t="s">
        <v>266</v>
      </c>
      <c r="F252" s="11" t="s">
        <v>211</v>
      </c>
      <c r="G252" s="11">
        <v>80</v>
      </c>
      <c r="H252" s="11" t="s">
        <v>16</v>
      </c>
      <c r="I252" s="32" t="s">
        <v>51</v>
      </c>
      <c r="J252" s="21" t="s">
        <v>18</v>
      </c>
      <c r="K252" s="7"/>
      <c r="L252" s="25" t="s">
        <v>52</v>
      </c>
    </row>
    <row r="253" spans="1:12" x14ac:dyDescent="0.3">
      <c r="A253" s="9">
        <v>44876</v>
      </c>
      <c r="B253" s="10" t="s">
        <v>246</v>
      </c>
      <c r="C253" s="11" t="s">
        <v>20</v>
      </c>
      <c r="D253" s="11" t="s">
        <v>261</v>
      </c>
      <c r="E253" s="34" t="s">
        <v>273</v>
      </c>
      <c r="F253" s="11" t="s">
        <v>255</v>
      </c>
      <c r="G253" s="11">
        <v>50</v>
      </c>
      <c r="H253" s="11" t="s">
        <v>58</v>
      </c>
      <c r="I253" s="32" t="s">
        <v>17</v>
      </c>
      <c r="J253" s="21" t="s">
        <v>18</v>
      </c>
      <c r="K253" s="7"/>
      <c r="L253" s="25" t="s">
        <v>19</v>
      </c>
    </row>
    <row r="254" spans="1:12" x14ac:dyDescent="0.3">
      <c r="A254" s="9">
        <v>44876</v>
      </c>
      <c r="B254" s="10" t="s">
        <v>246</v>
      </c>
      <c r="C254" s="11" t="s">
        <v>82</v>
      </c>
      <c r="D254" s="11" t="s">
        <v>261</v>
      </c>
      <c r="E254" s="34" t="s">
        <v>274</v>
      </c>
      <c r="F254" s="11" t="s">
        <v>255</v>
      </c>
      <c r="G254" s="11">
        <v>50</v>
      </c>
      <c r="H254" s="11" t="s">
        <v>58</v>
      </c>
      <c r="I254" s="32" t="s">
        <v>17</v>
      </c>
      <c r="J254" s="21" t="s">
        <v>18</v>
      </c>
      <c r="K254" s="7"/>
      <c r="L254" s="25" t="s">
        <v>19</v>
      </c>
    </row>
    <row r="255" spans="1:12" x14ac:dyDescent="0.3">
      <c r="A255" s="9">
        <v>44876</v>
      </c>
      <c r="B255" s="10" t="s">
        <v>246</v>
      </c>
      <c r="C255" s="11" t="s">
        <v>12</v>
      </c>
      <c r="D255" s="11" t="s">
        <v>261</v>
      </c>
      <c r="E255" s="34" t="s">
        <v>275</v>
      </c>
      <c r="F255" s="11" t="s">
        <v>255</v>
      </c>
      <c r="G255" s="11">
        <v>50</v>
      </c>
      <c r="H255" s="11" t="s">
        <v>58</v>
      </c>
      <c r="I255" s="32" t="s">
        <v>17</v>
      </c>
      <c r="J255" s="21" t="s">
        <v>18</v>
      </c>
      <c r="K255" s="7"/>
      <c r="L255" s="25" t="s">
        <v>19</v>
      </c>
    </row>
    <row r="256" spans="1:12" ht="28.8" x14ac:dyDescent="0.3">
      <c r="A256" s="9">
        <v>44876</v>
      </c>
      <c r="B256" s="10" t="s">
        <v>246</v>
      </c>
      <c r="C256" s="11" t="s">
        <v>20</v>
      </c>
      <c r="D256" s="11" t="s">
        <v>253</v>
      </c>
      <c r="E256" s="34" t="s">
        <v>267</v>
      </c>
      <c r="F256" s="11" t="s">
        <v>255</v>
      </c>
      <c r="G256" s="11">
        <v>130</v>
      </c>
      <c r="H256" s="11" t="s">
        <v>249</v>
      </c>
      <c r="I256" s="38" t="s">
        <v>256</v>
      </c>
      <c r="J256" s="16"/>
      <c r="K256" s="16" t="s">
        <v>257</v>
      </c>
      <c r="L256" s="32"/>
    </row>
    <row r="257" spans="1:12" ht="28.8" x14ac:dyDescent="0.3">
      <c r="A257" s="9">
        <v>44879</v>
      </c>
      <c r="B257" s="10" t="s">
        <v>246</v>
      </c>
      <c r="C257" s="11" t="s">
        <v>82</v>
      </c>
      <c r="D257" s="11" t="s">
        <v>276</v>
      </c>
      <c r="E257" s="34" t="s">
        <v>277</v>
      </c>
      <c r="F257" s="11" t="s">
        <v>15</v>
      </c>
      <c r="G257" s="11">
        <v>25</v>
      </c>
      <c r="H257" s="11" t="s">
        <v>75</v>
      </c>
      <c r="I257" s="32" t="s">
        <v>34</v>
      </c>
      <c r="J257" s="24" t="s">
        <v>35</v>
      </c>
      <c r="K257" s="7"/>
      <c r="L257" s="29" t="s">
        <v>36</v>
      </c>
    </row>
    <row r="258" spans="1:12" ht="28.8" x14ac:dyDescent="0.3">
      <c r="A258" s="9">
        <v>44879</v>
      </c>
      <c r="B258" s="10" t="s">
        <v>246</v>
      </c>
      <c r="C258" s="11" t="s">
        <v>82</v>
      </c>
      <c r="D258" s="11" t="s">
        <v>276</v>
      </c>
      <c r="E258" s="34" t="s">
        <v>278</v>
      </c>
      <c r="F258" s="11" t="s">
        <v>15</v>
      </c>
      <c r="G258" s="11">
        <v>25</v>
      </c>
      <c r="H258" s="11" t="s">
        <v>75</v>
      </c>
      <c r="I258" s="32" t="s">
        <v>34</v>
      </c>
      <c r="J258" s="24" t="s">
        <v>35</v>
      </c>
      <c r="K258" s="7"/>
      <c r="L258" s="29" t="s">
        <v>36</v>
      </c>
    </row>
    <row r="259" spans="1:12" ht="43.2" x14ac:dyDescent="0.3">
      <c r="A259" s="9">
        <v>44879</v>
      </c>
      <c r="B259" s="10" t="s">
        <v>246</v>
      </c>
      <c r="C259" s="11" t="s">
        <v>20</v>
      </c>
      <c r="D259" s="11" t="s">
        <v>247</v>
      </c>
      <c r="E259" s="34" t="s">
        <v>248</v>
      </c>
      <c r="F259" s="11" t="s">
        <v>15</v>
      </c>
      <c r="G259" s="11">
        <v>96</v>
      </c>
      <c r="H259" s="11" t="s">
        <v>249</v>
      </c>
      <c r="I259" s="32" t="s">
        <v>250</v>
      </c>
      <c r="J259" s="23" t="s">
        <v>251</v>
      </c>
      <c r="K259" s="7"/>
      <c r="L259" s="30" t="s">
        <v>252</v>
      </c>
    </row>
    <row r="260" spans="1:12" ht="28.8" x14ac:dyDescent="0.3">
      <c r="A260" s="9">
        <v>44880</v>
      </c>
      <c r="B260" s="10" t="s">
        <v>246</v>
      </c>
      <c r="C260" s="11" t="s">
        <v>76</v>
      </c>
      <c r="D260" s="11" t="s">
        <v>276</v>
      </c>
      <c r="E260" s="34" t="s">
        <v>279</v>
      </c>
      <c r="F260" s="11" t="s">
        <v>15</v>
      </c>
      <c r="G260" s="11">
        <v>25</v>
      </c>
      <c r="H260" s="11" t="s">
        <v>84</v>
      </c>
      <c r="I260" s="32" t="s">
        <v>47</v>
      </c>
      <c r="J260" s="24" t="s">
        <v>35</v>
      </c>
      <c r="K260" s="7"/>
      <c r="L260" s="29" t="s">
        <v>48</v>
      </c>
    </row>
    <row r="261" spans="1:12" ht="28.8" x14ac:dyDescent="0.3">
      <c r="A261" s="9">
        <v>44880</v>
      </c>
      <c r="B261" s="10" t="s">
        <v>246</v>
      </c>
      <c r="C261" s="11" t="s">
        <v>12</v>
      </c>
      <c r="D261" s="11" t="s">
        <v>276</v>
      </c>
      <c r="E261" s="34" t="s">
        <v>280</v>
      </c>
      <c r="F261" s="11" t="s">
        <v>15</v>
      </c>
      <c r="G261" s="11">
        <v>25</v>
      </c>
      <c r="H261" s="11" t="s">
        <v>84</v>
      </c>
      <c r="I261" s="32" t="s">
        <v>47</v>
      </c>
      <c r="J261" s="24" t="s">
        <v>35</v>
      </c>
      <c r="K261" s="7"/>
      <c r="L261" s="29" t="s">
        <v>48</v>
      </c>
    </row>
    <row r="262" spans="1:12" ht="28.8" x14ac:dyDescent="0.3">
      <c r="A262" s="9">
        <v>44880</v>
      </c>
      <c r="B262" s="10" t="s">
        <v>246</v>
      </c>
      <c r="C262" s="11" t="s">
        <v>82</v>
      </c>
      <c r="D262" s="11" t="s">
        <v>276</v>
      </c>
      <c r="E262" s="34" t="s">
        <v>281</v>
      </c>
      <c r="F262" s="11" t="s">
        <v>15</v>
      </c>
      <c r="G262" s="11">
        <v>25</v>
      </c>
      <c r="H262" s="11" t="s">
        <v>75</v>
      </c>
      <c r="I262" s="32" t="s">
        <v>47</v>
      </c>
      <c r="J262" s="24" t="s">
        <v>35</v>
      </c>
      <c r="K262" s="7"/>
      <c r="L262" s="29" t="s">
        <v>48</v>
      </c>
    </row>
    <row r="263" spans="1:12" ht="28.8" x14ac:dyDescent="0.3">
      <c r="A263" s="9">
        <v>44880</v>
      </c>
      <c r="B263" s="10" t="s">
        <v>246</v>
      </c>
      <c r="C263" s="11" t="s">
        <v>12</v>
      </c>
      <c r="D263" s="11" t="s">
        <v>276</v>
      </c>
      <c r="E263" s="34" t="s">
        <v>282</v>
      </c>
      <c r="F263" s="11" t="s">
        <v>15</v>
      </c>
      <c r="G263" s="11">
        <v>25</v>
      </c>
      <c r="H263" s="11" t="s">
        <v>75</v>
      </c>
      <c r="I263" s="32" t="s">
        <v>47</v>
      </c>
      <c r="J263" s="24" t="s">
        <v>35</v>
      </c>
      <c r="K263" s="7"/>
      <c r="L263" s="29" t="s">
        <v>48</v>
      </c>
    </row>
    <row r="264" spans="1:12" ht="28.8" x14ac:dyDescent="0.3">
      <c r="A264" s="9">
        <v>44880</v>
      </c>
      <c r="B264" s="10" t="s">
        <v>246</v>
      </c>
      <c r="C264" s="11" t="s">
        <v>20</v>
      </c>
      <c r="D264" s="11" t="s">
        <v>253</v>
      </c>
      <c r="E264" s="34" t="s">
        <v>254</v>
      </c>
      <c r="F264" s="11" t="s">
        <v>255</v>
      </c>
      <c r="G264" s="11">
        <v>130</v>
      </c>
      <c r="H264" s="11" t="s">
        <v>249</v>
      </c>
      <c r="I264" s="38" t="s">
        <v>256</v>
      </c>
      <c r="J264" s="16"/>
      <c r="K264" s="16" t="s">
        <v>257</v>
      </c>
      <c r="L264" s="32"/>
    </row>
    <row r="265" spans="1:12" ht="28.8" x14ac:dyDescent="0.3">
      <c r="A265" s="9">
        <v>44881</v>
      </c>
      <c r="B265" s="10" t="s">
        <v>246</v>
      </c>
      <c r="C265" s="11" t="s">
        <v>76</v>
      </c>
      <c r="D265" s="11" t="s">
        <v>276</v>
      </c>
      <c r="E265" s="34" t="s">
        <v>283</v>
      </c>
      <c r="F265" s="11" t="s">
        <v>15</v>
      </c>
      <c r="G265" s="11">
        <v>25</v>
      </c>
      <c r="H265" s="11" t="s">
        <v>84</v>
      </c>
      <c r="I265" s="32" t="s">
        <v>47</v>
      </c>
      <c r="J265" s="24" t="s">
        <v>35</v>
      </c>
      <c r="K265" s="7"/>
      <c r="L265" s="29" t="s">
        <v>48</v>
      </c>
    </row>
    <row r="266" spans="1:12" ht="28.8" x14ac:dyDescent="0.3">
      <c r="A266" s="9">
        <v>44881</v>
      </c>
      <c r="B266" s="10" t="s">
        <v>246</v>
      </c>
      <c r="C266" s="11" t="s">
        <v>12</v>
      </c>
      <c r="D266" s="11" t="s">
        <v>276</v>
      </c>
      <c r="E266" s="34" t="s">
        <v>284</v>
      </c>
      <c r="F266" s="11" t="s">
        <v>15</v>
      </c>
      <c r="G266" s="11">
        <v>25</v>
      </c>
      <c r="H266" s="11" t="s">
        <v>84</v>
      </c>
      <c r="I266" s="32" t="s">
        <v>47</v>
      </c>
      <c r="J266" s="24" t="s">
        <v>35</v>
      </c>
      <c r="K266" s="7"/>
      <c r="L266" s="29" t="s">
        <v>48</v>
      </c>
    </row>
    <row r="267" spans="1:12" ht="28.8" x14ac:dyDescent="0.3">
      <c r="A267" s="9">
        <v>44881</v>
      </c>
      <c r="B267" s="10" t="s">
        <v>246</v>
      </c>
      <c r="C267" s="11" t="s">
        <v>12</v>
      </c>
      <c r="D267" s="11" t="s">
        <v>276</v>
      </c>
      <c r="E267" s="34" t="s">
        <v>285</v>
      </c>
      <c r="F267" s="11" t="s">
        <v>15</v>
      </c>
      <c r="G267" s="11">
        <v>25</v>
      </c>
      <c r="H267" s="11" t="s">
        <v>84</v>
      </c>
      <c r="I267" s="32" t="s">
        <v>47</v>
      </c>
      <c r="J267" s="24" t="s">
        <v>35</v>
      </c>
      <c r="K267" s="7"/>
      <c r="L267" s="29" t="s">
        <v>48</v>
      </c>
    </row>
    <row r="268" spans="1:12" ht="28.8" x14ac:dyDescent="0.3">
      <c r="A268" s="9">
        <v>44881</v>
      </c>
      <c r="B268" s="10" t="s">
        <v>246</v>
      </c>
      <c r="C268" s="11" t="s">
        <v>82</v>
      </c>
      <c r="D268" s="11" t="s">
        <v>276</v>
      </c>
      <c r="E268" s="34" t="s">
        <v>286</v>
      </c>
      <c r="F268" s="11" t="s">
        <v>15</v>
      </c>
      <c r="G268" s="11">
        <v>25</v>
      </c>
      <c r="H268" s="11" t="s">
        <v>75</v>
      </c>
      <c r="I268" s="32" t="s">
        <v>47</v>
      </c>
      <c r="J268" s="24" t="s">
        <v>35</v>
      </c>
      <c r="K268" s="7"/>
      <c r="L268" s="29" t="s">
        <v>48</v>
      </c>
    </row>
    <row r="269" spans="1:12" ht="28.8" x14ac:dyDescent="0.3">
      <c r="A269" s="9">
        <v>44881</v>
      </c>
      <c r="B269" s="10" t="s">
        <v>246</v>
      </c>
      <c r="C269" s="11" t="s">
        <v>12</v>
      </c>
      <c r="D269" s="11" t="s">
        <v>276</v>
      </c>
      <c r="E269" s="34" t="s">
        <v>287</v>
      </c>
      <c r="F269" s="11" t="s">
        <v>15</v>
      </c>
      <c r="G269" s="11">
        <v>25</v>
      </c>
      <c r="H269" s="11" t="s">
        <v>84</v>
      </c>
      <c r="I269" s="32" t="s">
        <v>34</v>
      </c>
      <c r="J269" s="24" t="s">
        <v>35</v>
      </c>
      <c r="K269" s="7"/>
      <c r="L269" s="29" t="s">
        <v>36</v>
      </c>
    </row>
    <row r="270" spans="1:12" x14ac:dyDescent="0.3">
      <c r="A270" s="9">
        <v>44881</v>
      </c>
      <c r="B270" s="10" t="s">
        <v>246</v>
      </c>
      <c r="C270" s="11" t="s">
        <v>20</v>
      </c>
      <c r="D270" s="11" t="s">
        <v>258</v>
      </c>
      <c r="E270" s="34" t="s">
        <v>259</v>
      </c>
      <c r="F270" s="11" t="s">
        <v>211</v>
      </c>
      <c r="G270" s="11">
        <v>80</v>
      </c>
      <c r="H270" s="11" t="s">
        <v>16</v>
      </c>
      <c r="I270" s="32" t="s">
        <v>51</v>
      </c>
      <c r="J270" s="21" t="s">
        <v>18</v>
      </c>
      <c r="K270" s="7"/>
      <c r="L270" s="25" t="s">
        <v>52</v>
      </c>
    </row>
    <row r="271" spans="1:12" ht="28.8" x14ac:dyDescent="0.3">
      <c r="A271" s="9">
        <v>44881</v>
      </c>
      <c r="B271" s="10" t="s">
        <v>246</v>
      </c>
      <c r="C271" s="11" t="s">
        <v>12</v>
      </c>
      <c r="D271" s="11" t="s">
        <v>276</v>
      </c>
      <c r="E271" s="34" t="s">
        <v>288</v>
      </c>
      <c r="F271" s="11" t="s">
        <v>15</v>
      </c>
      <c r="G271" s="11">
        <v>25</v>
      </c>
      <c r="H271" s="11" t="s">
        <v>75</v>
      </c>
      <c r="I271" s="32" t="s">
        <v>34</v>
      </c>
      <c r="J271" s="24" t="s">
        <v>35</v>
      </c>
      <c r="K271" s="7"/>
      <c r="L271" s="29" t="s">
        <v>36</v>
      </c>
    </row>
    <row r="272" spans="1:12" ht="28.8" x14ac:dyDescent="0.3">
      <c r="A272" s="9">
        <v>44881</v>
      </c>
      <c r="B272" s="10" t="s">
        <v>246</v>
      </c>
      <c r="C272" s="11" t="s">
        <v>20</v>
      </c>
      <c r="D272" s="11" t="s">
        <v>253</v>
      </c>
      <c r="E272" s="34" t="s">
        <v>260</v>
      </c>
      <c r="F272" s="11" t="s">
        <v>255</v>
      </c>
      <c r="G272" s="11">
        <v>130</v>
      </c>
      <c r="H272" s="11" t="s">
        <v>249</v>
      </c>
      <c r="I272" s="38" t="s">
        <v>256</v>
      </c>
      <c r="J272" s="16"/>
      <c r="K272" s="16" t="s">
        <v>257</v>
      </c>
      <c r="L272" s="32"/>
    </row>
    <row r="273" spans="1:12" ht="28.8" x14ac:dyDescent="0.3">
      <c r="A273" s="9">
        <v>44882</v>
      </c>
      <c r="B273" s="10" t="s">
        <v>246</v>
      </c>
      <c r="C273" s="11" t="s">
        <v>76</v>
      </c>
      <c r="D273" s="11" t="s">
        <v>276</v>
      </c>
      <c r="E273" s="34" t="s">
        <v>289</v>
      </c>
      <c r="F273" s="11" t="s">
        <v>15</v>
      </c>
      <c r="G273" s="11">
        <v>25</v>
      </c>
      <c r="H273" s="11" t="s">
        <v>84</v>
      </c>
      <c r="I273" s="32" t="s">
        <v>34</v>
      </c>
      <c r="J273" s="24" t="s">
        <v>35</v>
      </c>
      <c r="K273" s="7"/>
      <c r="L273" s="29" t="s">
        <v>36</v>
      </c>
    </row>
    <row r="274" spans="1:12" ht="28.8" x14ac:dyDescent="0.3">
      <c r="A274" s="9">
        <v>44882</v>
      </c>
      <c r="B274" s="10" t="s">
        <v>246</v>
      </c>
      <c r="C274" s="11" t="s">
        <v>12</v>
      </c>
      <c r="D274" s="11" t="s">
        <v>276</v>
      </c>
      <c r="E274" s="34" t="s">
        <v>290</v>
      </c>
      <c r="F274" s="11" t="s">
        <v>15</v>
      </c>
      <c r="G274" s="11">
        <v>25</v>
      </c>
      <c r="H274" s="11" t="s">
        <v>84</v>
      </c>
      <c r="I274" s="32" t="s">
        <v>34</v>
      </c>
      <c r="J274" s="24" t="s">
        <v>35</v>
      </c>
      <c r="K274" s="7"/>
      <c r="L274" s="29" t="s">
        <v>36</v>
      </c>
    </row>
    <row r="275" spans="1:12" ht="28.8" x14ac:dyDescent="0.3">
      <c r="A275" s="9">
        <v>44882</v>
      </c>
      <c r="B275" s="10" t="s">
        <v>246</v>
      </c>
      <c r="C275" s="11" t="s">
        <v>76</v>
      </c>
      <c r="D275" s="11" t="s">
        <v>276</v>
      </c>
      <c r="E275" s="34" t="s">
        <v>291</v>
      </c>
      <c r="F275" s="11" t="s">
        <v>15</v>
      </c>
      <c r="G275" s="11">
        <v>25</v>
      </c>
      <c r="H275" s="11" t="s">
        <v>84</v>
      </c>
      <c r="I275" s="32" t="s">
        <v>34</v>
      </c>
      <c r="J275" s="24" t="s">
        <v>35</v>
      </c>
      <c r="K275" s="7"/>
      <c r="L275" s="29" t="s">
        <v>36</v>
      </c>
    </row>
    <row r="276" spans="1:12" ht="28.8" x14ac:dyDescent="0.3">
      <c r="A276" s="9">
        <v>44882</v>
      </c>
      <c r="B276" s="10" t="s">
        <v>246</v>
      </c>
      <c r="C276" s="11" t="s">
        <v>12</v>
      </c>
      <c r="D276" s="11" t="s">
        <v>276</v>
      </c>
      <c r="E276" s="34" t="s">
        <v>292</v>
      </c>
      <c r="F276" s="11" t="s">
        <v>15</v>
      </c>
      <c r="G276" s="11">
        <v>25</v>
      </c>
      <c r="H276" s="11" t="s">
        <v>84</v>
      </c>
      <c r="I276" s="32" t="s">
        <v>34</v>
      </c>
      <c r="J276" s="24" t="s">
        <v>35</v>
      </c>
      <c r="K276" s="7"/>
      <c r="L276" s="29" t="s">
        <v>36</v>
      </c>
    </row>
    <row r="277" spans="1:12" x14ac:dyDescent="0.3">
      <c r="A277" s="9">
        <v>44882</v>
      </c>
      <c r="B277" s="10" t="s">
        <v>246</v>
      </c>
      <c r="C277" s="11" t="s">
        <v>76</v>
      </c>
      <c r="D277" s="11" t="s">
        <v>276</v>
      </c>
      <c r="E277" s="34" t="s">
        <v>293</v>
      </c>
      <c r="F277" s="11" t="s">
        <v>15</v>
      </c>
      <c r="G277" s="11">
        <v>25</v>
      </c>
      <c r="H277" s="11" t="s">
        <v>84</v>
      </c>
      <c r="I277" s="28" t="s">
        <v>100</v>
      </c>
      <c r="J277" s="17"/>
      <c r="K277" s="24" t="s">
        <v>35</v>
      </c>
      <c r="L277" s="28"/>
    </row>
    <row r="278" spans="1:12" x14ac:dyDescent="0.3">
      <c r="A278" s="9">
        <v>44882</v>
      </c>
      <c r="B278" s="10" t="s">
        <v>246</v>
      </c>
      <c r="C278" s="11" t="s">
        <v>20</v>
      </c>
      <c r="D278" s="11" t="s">
        <v>271</v>
      </c>
      <c r="E278" s="34" t="s">
        <v>272</v>
      </c>
      <c r="F278" s="11" t="s">
        <v>15</v>
      </c>
      <c r="G278" s="11">
        <v>60</v>
      </c>
      <c r="H278" s="11" t="s">
        <v>16</v>
      </c>
      <c r="I278" s="32" t="s">
        <v>51</v>
      </c>
      <c r="J278" s="21" t="s">
        <v>18</v>
      </c>
      <c r="K278" s="7"/>
      <c r="L278" s="25" t="s">
        <v>52</v>
      </c>
    </row>
    <row r="279" spans="1:12" x14ac:dyDescent="0.3">
      <c r="A279" s="9">
        <v>44882</v>
      </c>
      <c r="B279" s="10" t="s">
        <v>246</v>
      </c>
      <c r="C279" s="11" t="s">
        <v>12</v>
      </c>
      <c r="D279" s="11" t="s">
        <v>276</v>
      </c>
      <c r="E279" s="34" t="s">
        <v>294</v>
      </c>
      <c r="F279" s="11" t="s">
        <v>15</v>
      </c>
      <c r="G279" s="11">
        <v>25</v>
      </c>
      <c r="H279" s="11" t="s">
        <v>84</v>
      </c>
      <c r="I279" s="28" t="s">
        <v>100</v>
      </c>
      <c r="J279" s="17"/>
      <c r="K279" s="24" t="s">
        <v>35</v>
      </c>
      <c r="L279" s="28"/>
    </row>
    <row r="280" spans="1:12" x14ac:dyDescent="0.3">
      <c r="A280" s="9">
        <v>44882</v>
      </c>
      <c r="B280" s="10" t="s">
        <v>246</v>
      </c>
      <c r="C280" s="11" t="s">
        <v>12</v>
      </c>
      <c r="D280" s="11" t="s">
        <v>295</v>
      </c>
      <c r="E280" s="34" t="s">
        <v>296</v>
      </c>
      <c r="F280" s="11" t="s">
        <v>297</v>
      </c>
      <c r="G280" s="11">
        <v>45</v>
      </c>
      <c r="H280" s="11" t="s">
        <v>16</v>
      </c>
      <c r="I280" s="32" t="s">
        <v>17</v>
      </c>
      <c r="J280" s="21" t="s">
        <v>18</v>
      </c>
      <c r="K280" s="7"/>
      <c r="L280" s="25" t="s">
        <v>19</v>
      </c>
    </row>
    <row r="281" spans="1:12" ht="43.2" x14ac:dyDescent="0.3">
      <c r="A281" s="9">
        <v>44882</v>
      </c>
      <c r="B281" s="10" t="s">
        <v>246</v>
      </c>
      <c r="C281" s="11" t="s">
        <v>20</v>
      </c>
      <c r="D281" s="11" t="s">
        <v>247</v>
      </c>
      <c r="E281" s="34" t="s">
        <v>264</v>
      </c>
      <c r="F281" s="11" t="s">
        <v>15</v>
      </c>
      <c r="G281" s="11">
        <v>96</v>
      </c>
      <c r="H281" s="11" t="s">
        <v>249</v>
      </c>
      <c r="I281" s="32" t="s">
        <v>250</v>
      </c>
      <c r="J281" s="23" t="s">
        <v>251</v>
      </c>
      <c r="K281" s="7"/>
      <c r="L281" s="30" t="s">
        <v>252</v>
      </c>
    </row>
    <row r="282" spans="1:12" ht="28.8" x14ac:dyDescent="0.3">
      <c r="A282" s="9">
        <v>44882</v>
      </c>
      <c r="B282" s="10" t="s">
        <v>246</v>
      </c>
      <c r="C282" s="11" t="s">
        <v>20</v>
      </c>
      <c r="D282" s="11" t="s">
        <v>253</v>
      </c>
      <c r="E282" s="34" t="s">
        <v>265</v>
      </c>
      <c r="F282" s="11" t="s">
        <v>255</v>
      </c>
      <c r="G282" s="11">
        <v>130</v>
      </c>
      <c r="H282" s="11" t="s">
        <v>249</v>
      </c>
      <c r="I282" s="38" t="s">
        <v>256</v>
      </c>
      <c r="J282" s="16"/>
      <c r="K282" s="16" t="s">
        <v>257</v>
      </c>
      <c r="L282" s="32"/>
    </row>
    <row r="283" spans="1:12" ht="28.8" x14ac:dyDescent="0.3">
      <c r="A283" s="9">
        <v>44883</v>
      </c>
      <c r="B283" s="10" t="s">
        <v>246</v>
      </c>
      <c r="C283" s="11" t="s">
        <v>82</v>
      </c>
      <c r="D283" s="11" t="s">
        <v>276</v>
      </c>
      <c r="E283" s="34" t="s">
        <v>298</v>
      </c>
      <c r="F283" s="11" t="s">
        <v>15</v>
      </c>
      <c r="G283" s="11">
        <v>25</v>
      </c>
      <c r="H283" s="11" t="s">
        <v>84</v>
      </c>
      <c r="I283" s="32" t="s">
        <v>47</v>
      </c>
      <c r="J283" s="24" t="s">
        <v>35</v>
      </c>
      <c r="K283" s="7"/>
      <c r="L283" s="29" t="s">
        <v>48</v>
      </c>
    </row>
    <row r="284" spans="1:12" ht="28.8" x14ac:dyDescent="0.3">
      <c r="A284" s="9">
        <v>44883</v>
      </c>
      <c r="B284" s="10" t="s">
        <v>246</v>
      </c>
      <c r="C284" s="11" t="s">
        <v>87</v>
      </c>
      <c r="D284" s="11" t="s">
        <v>276</v>
      </c>
      <c r="E284" s="34" t="s">
        <v>299</v>
      </c>
      <c r="F284" s="11" t="s">
        <v>15</v>
      </c>
      <c r="G284" s="11">
        <v>25</v>
      </c>
      <c r="H284" s="11" t="s">
        <v>84</v>
      </c>
      <c r="I284" s="32" t="s">
        <v>47</v>
      </c>
      <c r="J284" s="24" t="s">
        <v>35</v>
      </c>
      <c r="K284" s="7"/>
      <c r="L284" s="29" t="s">
        <v>48</v>
      </c>
    </row>
    <row r="285" spans="1:12" ht="28.8" x14ac:dyDescent="0.3">
      <c r="A285" s="9">
        <v>44883</v>
      </c>
      <c r="B285" s="10" t="s">
        <v>246</v>
      </c>
      <c r="C285" s="11" t="s">
        <v>82</v>
      </c>
      <c r="D285" s="11" t="s">
        <v>276</v>
      </c>
      <c r="E285" s="34" t="s">
        <v>300</v>
      </c>
      <c r="F285" s="11" t="s">
        <v>15</v>
      </c>
      <c r="G285" s="11">
        <v>25</v>
      </c>
      <c r="H285" s="11" t="s">
        <v>84</v>
      </c>
      <c r="I285" s="32" t="s">
        <v>47</v>
      </c>
      <c r="J285" s="24" t="s">
        <v>35</v>
      </c>
      <c r="K285" s="7"/>
      <c r="L285" s="29" t="s">
        <v>48</v>
      </c>
    </row>
    <row r="286" spans="1:12" ht="28.8" x14ac:dyDescent="0.3">
      <c r="A286" s="9">
        <v>44883</v>
      </c>
      <c r="B286" s="10" t="s">
        <v>246</v>
      </c>
      <c r="C286" s="11" t="s">
        <v>87</v>
      </c>
      <c r="D286" s="11" t="s">
        <v>276</v>
      </c>
      <c r="E286" s="34" t="s">
        <v>301</v>
      </c>
      <c r="F286" s="11" t="s">
        <v>15</v>
      </c>
      <c r="G286" s="11">
        <v>25</v>
      </c>
      <c r="H286" s="11" t="s">
        <v>84</v>
      </c>
      <c r="I286" s="32" t="s">
        <v>47</v>
      </c>
      <c r="J286" s="24" t="s">
        <v>35</v>
      </c>
      <c r="K286" s="7"/>
      <c r="L286" s="29" t="s">
        <v>48</v>
      </c>
    </row>
    <row r="287" spans="1:12" ht="28.8" x14ac:dyDescent="0.3">
      <c r="A287" s="9">
        <v>44883</v>
      </c>
      <c r="B287" s="10" t="s">
        <v>246</v>
      </c>
      <c r="C287" s="11" t="s">
        <v>82</v>
      </c>
      <c r="D287" s="11" t="s">
        <v>276</v>
      </c>
      <c r="E287" s="34" t="s">
        <v>302</v>
      </c>
      <c r="F287" s="11" t="s">
        <v>15</v>
      </c>
      <c r="G287" s="11">
        <v>25</v>
      </c>
      <c r="H287" s="11" t="s">
        <v>84</v>
      </c>
      <c r="I287" s="32" t="s">
        <v>34</v>
      </c>
      <c r="J287" s="24" t="s">
        <v>35</v>
      </c>
      <c r="K287" s="7"/>
      <c r="L287" s="29" t="s">
        <v>36</v>
      </c>
    </row>
    <row r="288" spans="1:12" x14ac:dyDescent="0.3">
      <c r="A288" s="9">
        <v>44883</v>
      </c>
      <c r="B288" s="10" t="s">
        <v>246</v>
      </c>
      <c r="C288" s="11" t="s">
        <v>20</v>
      </c>
      <c r="D288" s="11" t="s">
        <v>258</v>
      </c>
      <c r="E288" s="34" t="s">
        <v>266</v>
      </c>
      <c r="F288" s="11" t="s">
        <v>211</v>
      </c>
      <c r="G288" s="11">
        <v>80</v>
      </c>
      <c r="H288" s="11" t="s">
        <v>16</v>
      </c>
      <c r="I288" s="32" t="s">
        <v>51</v>
      </c>
      <c r="J288" s="21" t="s">
        <v>18</v>
      </c>
      <c r="K288" s="7"/>
      <c r="L288" s="25" t="s">
        <v>52</v>
      </c>
    </row>
    <row r="289" spans="1:12" x14ac:dyDescent="0.3">
      <c r="A289" s="9">
        <v>44883</v>
      </c>
      <c r="B289" s="10" t="s">
        <v>246</v>
      </c>
      <c r="C289" s="11" t="s">
        <v>20</v>
      </c>
      <c r="D289" s="11" t="s">
        <v>261</v>
      </c>
      <c r="E289" s="34" t="s">
        <v>273</v>
      </c>
      <c r="F289" s="11" t="s">
        <v>255</v>
      </c>
      <c r="G289" s="11">
        <v>50</v>
      </c>
      <c r="H289" s="11" t="s">
        <v>58</v>
      </c>
      <c r="I289" s="32" t="s">
        <v>17</v>
      </c>
      <c r="J289" s="21" t="s">
        <v>18</v>
      </c>
      <c r="K289" s="7"/>
      <c r="L289" s="25" t="s">
        <v>19</v>
      </c>
    </row>
    <row r="290" spans="1:12" x14ac:dyDescent="0.3">
      <c r="A290" s="9">
        <v>44883</v>
      </c>
      <c r="B290" s="10" t="s">
        <v>246</v>
      </c>
      <c r="C290" s="11" t="s">
        <v>82</v>
      </c>
      <c r="D290" s="11" t="s">
        <v>261</v>
      </c>
      <c r="E290" s="34" t="s">
        <v>274</v>
      </c>
      <c r="F290" s="11" t="s">
        <v>255</v>
      </c>
      <c r="G290" s="11">
        <v>50</v>
      </c>
      <c r="H290" s="11" t="s">
        <v>58</v>
      </c>
      <c r="I290" s="32" t="s">
        <v>17</v>
      </c>
      <c r="J290" s="21" t="s">
        <v>18</v>
      </c>
      <c r="K290" s="7"/>
      <c r="L290" s="25" t="s">
        <v>19</v>
      </c>
    </row>
    <row r="291" spans="1:12" x14ac:dyDescent="0.3">
      <c r="A291" s="9">
        <v>44883</v>
      </c>
      <c r="B291" s="10" t="s">
        <v>246</v>
      </c>
      <c r="C291" s="11" t="s">
        <v>12</v>
      </c>
      <c r="D291" s="11" t="s">
        <v>261</v>
      </c>
      <c r="E291" s="34" t="s">
        <v>275</v>
      </c>
      <c r="F291" s="11" t="s">
        <v>255</v>
      </c>
      <c r="G291" s="11">
        <v>50</v>
      </c>
      <c r="H291" s="11" t="s">
        <v>58</v>
      </c>
      <c r="I291" s="32" t="s">
        <v>17</v>
      </c>
      <c r="J291" s="21" t="s">
        <v>18</v>
      </c>
      <c r="K291" s="7"/>
      <c r="L291" s="25" t="s">
        <v>19</v>
      </c>
    </row>
    <row r="292" spans="1:12" ht="28.8" x14ac:dyDescent="0.3">
      <c r="A292" s="9">
        <v>44883</v>
      </c>
      <c r="B292" s="10" t="s">
        <v>246</v>
      </c>
      <c r="C292" s="11" t="s">
        <v>87</v>
      </c>
      <c r="D292" s="11" t="s">
        <v>276</v>
      </c>
      <c r="E292" s="34" t="s">
        <v>303</v>
      </c>
      <c r="F292" s="11" t="s">
        <v>15</v>
      </c>
      <c r="G292" s="11">
        <v>25</v>
      </c>
      <c r="H292" s="11" t="s">
        <v>84</v>
      </c>
      <c r="I292" s="32" t="s">
        <v>34</v>
      </c>
      <c r="J292" s="24" t="s">
        <v>35</v>
      </c>
      <c r="K292" s="7"/>
      <c r="L292" s="29" t="s">
        <v>36</v>
      </c>
    </row>
    <row r="293" spans="1:12" ht="28.8" x14ac:dyDescent="0.3">
      <c r="A293" s="9">
        <v>44883</v>
      </c>
      <c r="B293" s="10" t="s">
        <v>246</v>
      </c>
      <c r="C293" s="11" t="s">
        <v>20</v>
      </c>
      <c r="D293" s="11" t="s">
        <v>253</v>
      </c>
      <c r="E293" s="34" t="s">
        <v>267</v>
      </c>
      <c r="F293" s="11" t="s">
        <v>255</v>
      </c>
      <c r="G293" s="11">
        <v>130</v>
      </c>
      <c r="H293" s="11" t="s">
        <v>249</v>
      </c>
      <c r="I293" s="38" t="s">
        <v>256</v>
      </c>
      <c r="J293" s="16"/>
      <c r="K293" s="16" t="s">
        <v>257</v>
      </c>
      <c r="L293" s="32"/>
    </row>
    <row r="294" spans="1:12" ht="43.2" x14ac:dyDescent="0.3">
      <c r="A294" s="9">
        <v>44886</v>
      </c>
      <c r="B294" s="10" t="s">
        <v>246</v>
      </c>
      <c r="C294" s="11" t="s">
        <v>20</v>
      </c>
      <c r="D294" s="11" t="s">
        <v>247</v>
      </c>
      <c r="E294" s="34" t="s">
        <v>248</v>
      </c>
      <c r="F294" s="11" t="s">
        <v>15</v>
      </c>
      <c r="G294" s="11">
        <v>96</v>
      </c>
      <c r="H294" s="11" t="s">
        <v>249</v>
      </c>
      <c r="I294" s="32" t="s">
        <v>250</v>
      </c>
      <c r="J294" s="23" t="s">
        <v>251</v>
      </c>
      <c r="K294" s="7"/>
      <c r="L294" s="30" t="s">
        <v>252</v>
      </c>
    </row>
    <row r="295" spans="1:12" ht="28.8" x14ac:dyDescent="0.3">
      <c r="A295" s="9">
        <v>44887</v>
      </c>
      <c r="B295" s="10" t="s">
        <v>246</v>
      </c>
      <c r="C295" s="11" t="s">
        <v>76</v>
      </c>
      <c r="D295" s="11" t="s">
        <v>276</v>
      </c>
      <c r="E295" s="34" t="s">
        <v>304</v>
      </c>
      <c r="F295" s="11" t="s">
        <v>15</v>
      </c>
      <c r="G295" s="11">
        <v>25</v>
      </c>
      <c r="H295" s="11" t="s">
        <v>84</v>
      </c>
      <c r="I295" s="32" t="s">
        <v>47</v>
      </c>
      <c r="J295" s="24" t="s">
        <v>35</v>
      </c>
      <c r="K295" s="7"/>
      <c r="L295" s="29" t="s">
        <v>48</v>
      </c>
    </row>
    <row r="296" spans="1:12" ht="28.8" x14ac:dyDescent="0.3">
      <c r="A296" s="9">
        <v>44887</v>
      </c>
      <c r="B296" s="10" t="s">
        <v>246</v>
      </c>
      <c r="C296" s="11" t="s">
        <v>12</v>
      </c>
      <c r="D296" s="11" t="s">
        <v>276</v>
      </c>
      <c r="E296" s="34" t="s">
        <v>305</v>
      </c>
      <c r="F296" s="11" t="s">
        <v>15</v>
      </c>
      <c r="G296" s="11">
        <v>25</v>
      </c>
      <c r="H296" s="11" t="s">
        <v>84</v>
      </c>
      <c r="I296" s="32" t="s">
        <v>47</v>
      </c>
      <c r="J296" s="24" t="s">
        <v>35</v>
      </c>
      <c r="K296" s="7"/>
      <c r="L296" s="29" t="s">
        <v>48</v>
      </c>
    </row>
    <row r="297" spans="1:12" ht="28.8" x14ac:dyDescent="0.3">
      <c r="A297" s="9">
        <v>44887</v>
      </c>
      <c r="B297" s="10" t="s">
        <v>246</v>
      </c>
      <c r="C297" s="11" t="s">
        <v>76</v>
      </c>
      <c r="D297" s="11" t="s">
        <v>276</v>
      </c>
      <c r="E297" s="34" t="s">
        <v>306</v>
      </c>
      <c r="F297" s="11" t="s">
        <v>15</v>
      </c>
      <c r="G297" s="11">
        <v>25</v>
      </c>
      <c r="H297" s="11" t="s">
        <v>84</v>
      </c>
      <c r="I297" s="32" t="s">
        <v>47</v>
      </c>
      <c r="J297" s="24" t="s">
        <v>35</v>
      </c>
      <c r="K297" s="7"/>
      <c r="L297" s="29" t="s">
        <v>48</v>
      </c>
    </row>
    <row r="298" spans="1:12" ht="28.8" x14ac:dyDescent="0.3">
      <c r="A298" s="9">
        <v>44887</v>
      </c>
      <c r="B298" s="10" t="s">
        <v>246</v>
      </c>
      <c r="C298" s="11" t="s">
        <v>12</v>
      </c>
      <c r="D298" s="11" t="s">
        <v>276</v>
      </c>
      <c r="E298" s="34" t="s">
        <v>307</v>
      </c>
      <c r="F298" s="11" t="s">
        <v>15</v>
      </c>
      <c r="G298" s="11">
        <v>25</v>
      </c>
      <c r="H298" s="11" t="s">
        <v>84</v>
      </c>
      <c r="I298" s="32" t="s">
        <v>47</v>
      </c>
      <c r="J298" s="24" t="s">
        <v>35</v>
      </c>
      <c r="K298" s="7"/>
      <c r="L298" s="29" t="s">
        <v>48</v>
      </c>
    </row>
    <row r="299" spans="1:12" ht="28.8" x14ac:dyDescent="0.3">
      <c r="A299" s="9">
        <v>44887</v>
      </c>
      <c r="B299" s="10" t="s">
        <v>246</v>
      </c>
      <c r="C299" s="11" t="s">
        <v>82</v>
      </c>
      <c r="D299" s="11" t="s">
        <v>276</v>
      </c>
      <c r="E299" s="34" t="s">
        <v>308</v>
      </c>
      <c r="F299" s="11" t="s">
        <v>15</v>
      </c>
      <c r="G299" s="11">
        <v>25</v>
      </c>
      <c r="H299" s="11" t="s">
        <v>75</v>
      </c>
      <c r="I299" s="32" t="s">
        <v>34</v>
      </c>
      <c r="J299" s="24" t="s">
        <v>35</v>
      </c>
      <c r="K299" s="7"/>
      <c r="L299" s="29" t="s">
        <v>36</v>
      </c>
    </row>
    <row r="300" spans="1:12" ht="28.8" x14ac:dyDescent="0.3">
      <c r="A300" s="9">
        <v>44887</v>
      </c>
      <c r="B300" s="10" t="s">
        <v>246</v>
      </c>
      <c r="C300" s="11" t="s">
        <v>12</v>
      </c>
      <c r="D300" s="11" t="s">
        <v>276</v>
      </c>
      <c r="E300" s="34" t="s">
        <v>309</v>
      </c>
      <c r="F300" s="11" t="s">
        <v>15</v>
      </c>
      <c r="G300" s="11">
        <v>25</v>
      </c>
      <c r="H300" s="11" t="s">
        <v>75</v>
      </c>
      <c r="I300" s="32" t="s">
        <v>34</v>
      </c>
      <c r="J300" s="24" t="s">
        <v>35</v>
      </c>
      <c r="K300" s="7"/>
      <c r="L300" s="29" t="s">
        <v>36</v>
      </c>
    </row>
    <row r="301" spans="1:12" ht="28.8" x14ac:dyDescent="0.3">
      <c r="A301" s="9">
        <v>44887</v>
      </c>
      <c r="B301" s="10" t="s">
        <v>246</v>
      </c>
      <c r="C301" s="11" t="s">
        <v>20</v>
      </c>
      <c r="D301" s="11" t="s">
        <v>253</v>
      </c>
      <c r="E301" s="34" t="s">
        <v>254</v>
      </c>
      <c r="F301" s="11" t="s">
        <v>255</v>
      </c>
      <c r="G301" s="11">
        <v>130</v>
      </c>
      <c r="H301" s="11" t="s">
        <v>249</v>
      </c>
      <c r="I301" s="38" t="s">
        <v>256</v>
      </c>
      <c r="J301" s="16"/>
      <c r="K301" s="16" t="s">
        <v>257</v>
      </c>
      <c r="L301" s="32"/>
    </row>
    <row r="302" spans="1:12" ht="28.8" x14ac:dyDescent="0.3">
      <c r="A302" s="9">
        <v>44888</v>
      </c>
      <c r="B302" s="10" t="s">
        <v>246</v>
      </c>
      <c r="C302" s="11" t="s">
        <v>87</v>
      </c>
      <c r="D302" s="11" t="s">
        <v>276</v>
      </c>
      <c r="E302" s="34" t="s">
        <v>310</v>
      </c>
      <c r="F302" s="11" t="s">
        <v>15</v>
      </c>
      <c r="G302" s="11">
        <v>25</v>
      </c>
      <c r="H302" s="11" t="s">
        <v>84</v>
      </c>
      <c r="I302" s="32" t="s">
        <v>47</v>
      </c>
      <c r="J302" s="24" t="s">
        <v>35</v>
      </c>
      <c r="K302" s="7"/>
      <c r="L302" s="29" t="s">
        <v>48</v>
      </c>
    </row>
    <row r="303" spans="1:12" ht="28.8" x14ac:dyDescent="0.3">
      <c r="A303" s="9">
        <v>44888</v>
      </c>
      <c r="B303" s="10" t="s">
        <v>246</v>
      </c>
      <c r="C303" s="11" t="s">
        <v>87</v>
      </c>
      <c r="D303" s="11" t="s">
        <v>276</v>
      </c>
      <c r="E303" s="34" t="s">
        <v>311</v>
      </c>
      <c r="F303" s="11" t="s">
        <v>15</v>
      </c>
      <c r="G303" s="11">
        <v>25</v>
      </c>
      <c r="H303" s="11" t="s">
        <v>84</v>
      </c>
      <c r="I303" s="32" t="s">
        <v>47</v>
      </c>
      <c r="J303" s="24" t="s">
        <v>35</v>
      </c>
      <c r="K303" s="7"/>
      <c r="L303" s="29" t="s">
        <v>48</v>
      </c>
    </row>
    <row r="304" spans="1:12" ht="28.8" x14ac:dyDescent="0.3">
      <c r="A304" s="9">
        <v>44888</v>
      </c>
      <c r="B304" s="10" t="s">
        <v>246</v>
      </c>
      <c r="C304" s="11" t="s">
        <v>82</v>
      </c>
      <c r="D304" s="11" t="s">
        <v>276</v>
      </c>
      <c r="E304" s="34" t="s">
        <v>312</v>
      </c>
      <c r="F304" s="11" t="s">
        <v>15</v>
      </c>
      <c r="G304" s="11">
        <v>25</v>
      </c>
      <c r="H304" s="11" t="s">
        <v>75</v>
      </c>
      <c r="I304" s="32" t="s">
        <v>47</v>
      </c>
      <c r="J304" s="24" t="s">
        <v>35</v>
      </c>
      <c r="K304" s="7"/>
      <c r="L304" s="29" t="s">
        <v>48</v>
      </c>
    </row>
    <row r="305" spans="1:12" ht="28.8" x14ac:dyDescent="0.3">
      <c r="A305" s="9">
        <v>44888</v>
      </c>
      <c r="B305" s="10" t="s">
        <v>246</v>
      </c>
      <c r="C305" s="11" t="s">
        <v>87</v>
      </c>
      <c r="D305" s="11" t="s">
        <v>276</v>
      </c>
      <c r="E305" s="34" t="s">
        <v>313</v>
      </c>
      <c r="F305" s="11" t="s">
        <v>15</v>
      </c>
      <c r="G305" s="11">
        <v>25</v>
      </c>
      <c r="H305" s="11" t="s">
        <v>75</v>
      </c>
      <c r="I305" s="32" t="s">
        <v>34</v>
      </c>
      <c r="J305" s="24" t="s">
        <v>35</v>
      </c>
      <c r="K305" s="7"/>
      <c r="L305" s="29" t="s">
        <v>36</v>
      </c>
    </row>
    <row r="306" spans="1:12" x14ac:dyDescent="0.3">
      <c r="A306" s="9">
        <v>44888</v>
      </c>
      <c r="B306" s="10" t="s">
        <v>246</v>
      </c>
      <c r="C306" s="11" t="s">
        <v>82</v>
      </c>
      <c r="D306" s="11" t="s">
        <v>276</v>
      </c>
      <c r="E306" s="34" t="s">
        <v>314</v>
      </c>
      <c r="F306" s="11" t="s">
        <v>15</v>
      </c>
      <c r="G306" s="11">
        <v>25</v>
      </c>
      <c r="H306" s="11" t="s">
        <v>84</v>
      </c>
      <c r="I306" s="28" t="s">
        <v>100</v>
      </c>
      <c r="J306" s="17"/>
      <c r="K306" s="24" t="s">
        <v>35</v>
      </c>
      <c r="L306" s="28"/>
    </row>
    <row r="307" spans="1:12" x14ac:dyDescent="0.3">
      <c r="A307" s="9">
        <v>44888</v>
      </c>
      <c r="B307" s="10" t="s">
        <v>246</v>
      </c>
      <c r="C307" s="11" t="s">
        <v>20</v>
      </c>
      <c r="D307" s="11" t="s">
        <v>258</v>
      </c>
      <c r="E307" s="34" t="s">
        <v>259</v>
      </c>
      <c r="F307" s="11" t="s">
        <v>211</v>
      </c>
      <c r="G307" s="11">
        <v>80</v>
      </c>
      <c r="H307" s="11" t="s">
        <v>16</v>
      </c>
      <c r="I307" s="32" t="s">
        <v>51</v>
      </c>
      <c r="J307" s="21" t="s">
        <v>18</v>
      </c>
      <c r="K307" s="7"/>
      <c r="L307" s="25" t="s">
        <v>52</v>
      </c>
    </row>
    <row r="308" spans="1:12" x14ac:dyDescent="0.3">
      <c r="A308" s="9">
        <v>44888</v>
      </c>
      <c r="B308" s="10" t="s">
        <v>246</v>
      </c>
      <c r="C308" s="11" t="s">
        <v>82</v>
      </c>
      <c r="D308" s="11" t="s">
        <v>276</v>
      </c>
      <c r="E308" s="34" t="s">
        <v>315</v>
      </c>
      <c r="F308" s="11" t="s">
        <v>15</v>
      </c>
      <c r="G308" s="11">
        <v>25</v>
      </c>
      <c r="H308" s="11" t="s">
        <v>84</v>
      </c>
      <c r="I308" s="28" t="s">
        <v>100</v>
      </c>
      <c r="J308" s="17"/>
      <c r="K308" s="24" t="s">
        <v>35</v>
      </c>
      <c r="L308" s="28"/>
    </row>
    <row r="309" spans="1:12" ht="28.8" x14ac:dyDescent="0.3">
      <c r="A309" s="9">
        <v>44888</v>
      </c>
      <c r="B309" s="10" t="s">
        <v>246</v>
      </c>
      <c r="C309" s="11" t="s">
        <v>20</v>
      </c>
      <c r="D309" s="11" t="s">
        <v>253</v>
      </c>
      <c r="E309" s="34" t="s">
        <v>260</v>
      </c>
      <c r="F309" s="11" t="s">
        <v>255</v>
      </c>
      <c r="G309" s="11">
        <v>130</v>
      </c>
      <c r="H309" s="11" t="s">
        <v>249</v>
      </c>
      <c r="I309" s="38" t="s">
        <v>256</v>
      </c>
      <c r="J309" s="16"/>
      <c r="K309" s="16" t="s">
        <v>257</v>
      </c>
      <c r="L309" s="32"/>
    </row>
    <row r="310" spans="1:12" ht="28.8" x14ac:dyDescent="0.3">
      <c r="A310" s="9">
        <v>44889</v>
      </c>
      <c r="B310" s="10" t="s">
        <v>246</v>
      </c>
      <c r="C310" s="11" t="s">
        <v>76</v>
      </c>
      <c r="D310" s="11" t="s">
        <v>276</v>
      </c>
      <c r="E310" s="34" t="s">
        <v>316</v>
      </c>
      <c r="F310" s="11" t="s">
        <v>15</v>
      </c>
      <c r="G310" s="11">
        <v>25</v>
      </c>
      <c r="H310" s="11" t="s">
        <v>84</v>
      </c>
      <c r="I310" s="32" t="s">
        <v>34</v>
      </c>
      <c r="J310" s="24" t="s">
        <v>35</v>
      </c>
      <c r="K310" s="7"/>
      <c r="L310" s="29" t="s">
        <v>36</v>
      </c>
    </row>
    <row r="311" spans="1:12" ht="28.8" x14ac:dyDescent="0.3">
      <c r="A311" s="9">
        <v>44889</v>
      </c>
      <c r="B311" s="10" t="s">
        <v>246</v>
      </c>
      <c r="C311" s="11" t="s">
        <v>12</v>
      </c>
      <c r="D311" s="11" t="s">
        <v>276</v>
      </c>
      <c r="E311" s="34" t="s">
        <v>317</v>
      </c>
      <c r="F311" s="11" t="s">
        <v>15</v>
      </c>
      <c r="G311" s="11">
        <v>25</v>
      </c>
      <c r="H311" s="11" t="s">
        <v>84</v>
      </c>
      <c r="I311" s="32" t="s">
        <v>34</v>
      </c>
      <c r="J311" s="24" t="s">
        <v>35</v>
      </c>
      <c r="K311" s="7"/>
      <c r="L311" s="29" t="s">
        <v>36</v>
      </c>
    </row>
    <row r="312" spans="1:12" ht="28.8" x14ac:dyDescent="0.3">
      <c r="A312" s="9">
        <v>44889</v>
      </c>
      <c r="B312" s="10" t="s">
        <v>246</v>
      </c>
      <c r="C312" s="11" t="s">
        <v>76</v>
      </c>
      <c r="D312" s="11" t="s">
        <v>276</v>
      </c>
      <c r="E312" s="34" t="s">
        <v>318</v>
      </c>
      <c r="F312" s="11" t="s">
        <v>15</v>
      </c>
      <c r="G312" s="11">
        <v>25</v>
      </c>
      <c r="H312" s="11" t="s">
        <v>84</v>
      </c>
      <c r="I312" s="32" t="s">
        <v>34</v>
      </c>
      <c r="J312" s="24" t="s">
        <v>35</v>
      </c>
      <c r="K312" s="7"/>
      <c r="L312" s="29" t="s">
        <v>36</v>
      </c>
    </row>
    <row r="313" spans="1:12" ht="28.8" x14ac:dyDescent="0.3">
      <c r="A313" s="9">
        <v>44889</v>
      </c>
      <c r="B313" s="10" t="s">
        <v>246</v>
      </c>
      <c r="C313" s="11" t="s">
        <v>12</v>
      </c>
      <c r="D313" s="11" t="s">
        <v>276</v>
      </c>
      <c r="E313" s="34" t="s">
        <v>319</v>
      </c>
      <c r="F313" s="11" t="s">
        <v>15</v>
      </c>
      <c r="G313" s="11">
        <v>25</v>
      </c>
      <c r="H313" s="11" t="s">
        <v>84</v>
      </c>
      <c r="I313" s="32" t="s">
        <v>34</v>
      </c>
      <c r="J313" s="24" t="s">
        <v>35</v>
      </c>
      <c r="K313" s="7"/>
      <c r="L313" s="29" t="s">
        <v>36</v>
      </c>
    </row>
    <row r="314" spans="1:12" x14ac:dyDescent="0.3">
      <c r="A314" s="9">
        <v>44889</v>
      </c>
      <c r="B314" s="10" t="s">
        <v>246</v>
      </c>
      <c r="C314" s="11" t="s">
        <v>20</v>
      </c>
      <c r="D314" s="11" t="s">
        <v>271</v>
      </c>
      <c r="E314" s="34" t="s">
        <v>272</v>
      </c>
      <c r="F314" s="11" t="s">
        <v>15</v>
      </c>
      <c r="G314" s="11">
        <v>60</v>
      </c>
      <c r="H314" s="11" t="s">
        <v>16</v>
      </c>
      <c r="I314" s="32" t="s">
        <v>51</v>
      </c>
      <c r="J314" s="21" t="s">
        <v>18</v>
      </c>
      <c r="K314" s="7"/>
      <c r="L314" s="25" t="s">
        <v>52</v>
      </c>
    </row>
    <row r="315" spans="1:12" x14ac:dyDescent="0.3">
      <c r="A315" s="9">
        <v>44889</v>
      </c>
      <c r="B315" s="10" t="s">
        <v>246</v>
      </c>
      <c r="C315" s="11" t="s">
        <v>12</v>
      </c>
      <c r="D315" s="11" t="s">
        <v>295</v>
      </c>
      <c r="E315" s="34" t="s">
        <v>296</v>
      </c>
      <c r="F315" s="11" t="s">
        <v>297</v>
      </c>
      <c r="G315" s="11">
        <v>45</v>
      </c>
      <c r="H315" s="11" t="s">
        <v>16</v>
      </c>
      <c r="I315" s="32" t="s">
        <v>17</v>
      </c>
      <c r="J315" s="21" t="s">
        <v>18</v>
      </c>
      <c r="K315" s="7"/>
      <c r="L315" s="25" t="s">
        <v>19</v>
      </c>
    </row>
    <row r="316" spans="1:12" ht="43.2" x14ac:dyDescent="0.3">
      <c r="A316" s="9">
        <v>44889</v>
      </c>
      <c r="B316" s="10" t="s">
        <v>246</v>
      </c>
      <c r="C316" s="11" t="s">
        <v>20</v>
      </c>
      <c r="D316" s="11" t="s">
        <v>247</v>
      </c>
      <c r="E316" s="34" t="s">
        <v>264</v>
      </c>
      <c r="F316" s="11" t="s">
        <v>15</v>
      </c>
      <c r="G316" s="11">
        <v>96</v>
      </c>
      <c r="H316" s="11" t="s">
        <v>249</v>
      </c>
      <c r="I316" s="32" t="s">
        <v>250</v>
      </c>
      <c r="J316" s="23" t="s">
        <v>251</v>
      </c>
      <c r="K316" s="7"/>
      <c r="L316" s="30" t="s">
        <v>252</v>
      </c>
    </row>
    <row r="317" spans="1:12" ht="28.8" x14ac:dyDescent="0.3">
      <c r="A317" s="9">
        <v>44889</v>
      </c>
      <c r="B317" s="10" t="s">
        <v>246</v>
      </c>
      <c r="C317" s="11" t="s">
        <v>20</v>
      </c>
      <c r="D317" s="11" t="s">
        <v>253</v>
      </c>
      <c r="E317" s="34" t="s">
        <v>265</v>
      </c>
      <c r="F317" s="11" t="s">
        <v>255</v>
      </c>
      <c r="G317" s="11">
        <v>130</v>
      </c>
      <c r="H317" s="11" t="s">
        <v>249</v>
      </c>
      <c r="I317" s="38" t="s">
        <v>256</v>
      </c>
      <c r="J317" s="16"/>
      <c r="K317" s="16" t="s">
        <v>257</v>
      </c>
      <c r="L317" s="32"/>
    </row>
    <row r="318" spans="1:12" ht="28.8" x14ac:dyDescent="0.3">
      <c r="A318" s="9">
        <v>44890</v>
      </c>
      <c r="B318" s="10" t="s">
        <v>246</v>
      </c>
      <c r="C318" s="11" t="s">
        <v>82</v>
      </c>
      <c r="D318" s="11" t="s">
        <v>276</v>
      </c>
      <c r="E318" s="34" t="s">
        <v>320</v>
      </c>
      <c r="F318" s="11" t="s">
        <v>15</v>
      </c>
      <c r="G318" s="11">
        <v>25</v>
      </c>
      <c r="H318" s="11" t="s">
        <v>84</v>
      </c>
      <c r="I318" s="32" t="s">
        <v>47</v>
      </c>
      <c r="J318" s="24" t="s">
        <v>35</v>
      </c>
      <c r="K318" s="7"/>
      <c r="L318" s="29" t="s">
        <v>48</v>
      </c>
    </row>
    <row r="319" spans="1:12" ht="28.8" x14ac:dyDescent="0.3">
      <c r="A319" s="9">
        <v>44890</v>
      </c>
      <c r="B319" s="10" t="s">
        <v>246</v>
      </c>
      <c r="C319" s="11" t="s">
        <v>87</v>
      </c>
      <c r="D319" s="11" t="s">
        <v>276</v>
      </c>
      <c r="E319" s="34" t="s">
        <v>321</v>
      </c>
      <c r="F319" s="11" t="s">
        <v>15</v>
      </c>
      <c r="G319" s="11">
        <v>25</v>
      </c>
      <c r="H319" s="11" t="s">
        <v>84</v>
      </c>
      <c r="I319" s="32" t="s">
        <v>47</v>
      </c>
      <c r="J319" s="24" t="s">
        <v>35</v>
      </c>
      <c r="K319" s="7"/>
      <c r="L319" s="29" t="s">
        <v>48</v>
      </c>
    </row>
    <row r="320" spans="1:12" ht="28.8" x14ac:dyDescent="0.3">
      <c r="A320" s="9">
        <v>44890</v>
      </c>
      <c r="B320" s="10" t="s">
        <v>246</v>
      </c>
      <c r="C320" s="11" t="s">
        <v>82</v>
      </c>
      <c r="D320" s="11" t="s">
        <v>276</v>
      </c>
      <c r="E320" s="34" t="s">
        <v>322</v>
      </c>
      <c r="F320" s="11" t="s">
        <v>15</v>
      </c>
      <c r="G320" s="11">
        <v>25</v>
      </c>
      <c r="H320" s="11" t="s">
        <v>84</v>
      </c>
      <c r="I320" s="32" t="s">
        <v>47</v>
      </c>
      <c r="J320" s="24" t="s">
        <v>35</v>
      </c>
      <c r="K320" s="7"/>
      <c r="L320" s="29" t="s">
        <v>48</v>
      </c>
    </row>
    <row r="321" spans="1:12" ht="28.8" x14ac:dyDescent="0.3">
      <c r="A321" s="9">
        <v>44890</v>
      </c>
      <c r="B321" s="10" t="s">
        <v>246</v>
      </c>
      <c r="C321" s="11" t="s">
        <v>87</v>
      </c>
      <c r="D321" s="11" t="s">
        <v>276</v>
      </c>
      <c r="E321" s="34" t="s">
        <v>323</v>
      </c>
      <c r="F321" s="11" t="s">
        <v>15</v>
      </c>
      <c r="G321" s="11">
        <v>25</v>
      </c>
      <c r="H321" s="11" t="s">
        <v>84</v>
      </c>
      <c r="I321" s="32" t="s">
        <v>47</v>
      </c>
      <c r="J321" s="24" t="s">
        <v>35</v>
      </c>
      <c r="K321" s="7"/>
      <c r="L321" s="29" t="s">
        <v>48</v>
      </c>
    </row>
    <row r="322" spans="1:12" x14ac:dyDescent="0.3">
      <c r="A322" s="9">
        <v>44890</v>
      </c>
      <c r="B322" s="10" t="s">
        <v>246</v>
      </c>
      <c r="C322" s="11" t="s">
        <v>242</v>
      </c>
      <c r="D322" s="11" t="s">
        <v>258</v>
      </c>
      <c r="E322" s="34" t="s">
        <v>324</v>
      </c>
      <c r="F322" s="11" t="s">
        <v>325</v>
      </c>
      <c r="G322" s="11">
        <v>85</v>
      </c>
      <c r="H322" s="11" t="s">
        <v>245</v>
      </c>
      <c r="I322" s="32" t="s">
        <v>51</v>
      </c>
      <c r="J322" s="21" t="s">
        <v>18</v>
      </c>
      <c r="K322" s="7"/>
      <c r="L322" s="25" t="s">
        <v>52</v>
      </c>
    </row>
    <row r="323" spans="1:12" ht="28.8" x14ac:dyDescent="0.3">
      <c r="A323" s="9">
        <v>44890</v>
      </c>
      <c r="B323" s="10" t="s">
        <v>246</v>
      </c>
      <c r="C323" s="11" t="s">
        <v>20</v>
      </c>
      <c r="D323" s="11" t="s">
        <v>253</v>
      </c>
      <c r="E323" s="34" t="s">
        <v>267</v>
      </c>
      <c r="F323" s="11" t="s">
        <v>255</v>
      </c>
      <c r="G323" s="11">
        <v>130</v>
      </c>
      <c r="H323" s="11" t="s">
        <v>249</v>
      </c>
      <c r="I323" s="38" t="s">
        <v>256</v>
      </c>
      <c r="J323" s="16"/>
      <c r="K323" s="16" t="s">
        <v>257</v>
      </c>
      <c r="L323" s="32"/>
    </row>
    <row r="324" spans="1:12" ht="28.8" x14ac:dyDescent="0.3">
      <c r="A324" s="9">
        <v>44893</v>
      </c>
      <c r="B324" s="10" t="s">
        <v>246</v>
      </c>
      <c r="C324" s="11" t="s">
        <v>82</v>
      </c>
      <c r="D324" s="11" t="s">
        <v>276</v>
      </c>
      <c r="E324" s="34" t="s">
        <v>326</v>
      </c>
      <c r="F324" s="11" t="s">
        <v>15</v>
      </c>
      <c r="G324" s="11">
        <v>25</v>
      </c>
      <c r="H324" s="11" t="s">
        <v>84</v>
      </c>
      <c r="I324" s="32" t="s">
        <v>34</v>
      </c>
      <c r="J324" s="24" t="s">
        <v>35</v>
      </c>
      <c r="K324" s="7"/>
      <c r="L324" s="29" t="s">
        <v>36</v>
      </c>
    </row>
    <row r="325" spans="1:12" ht="28.8" x14ac:dyDescent="0.3">
      <c r="A325" s="9">
        <v>44893</v>
      </c>
      <c r="B325" s="10" t="s">
        <v>246</v>
      </c>
      <c r="C325" s="11" t="s">
        <v>87</v>
      </c>
      <c r="D325" s="11" t="s">
        <v>276</v>
      </c>
      <c r="E325" s="34" t="s">
        <v>327</v>
      </c>
      <c r="F325" s="11" t="s">
        <v>15</v>
      </c>
      <c r="G325" s="11">
        <v>25</v>
      </c>
      <c r="H325" s="11" t="s">
        <v>84</v>
      </c>
      <c r="I325" s="32" t="s">
        <v>34</v>
      </c>
      <c r="J325" s="24" t="s">
        <v>35</v>
      </c>
      <c r="K325" s="7"/>
      <c r="L325" s="29" t="s">
        <v>36</v>
      </c>
    </row>
    <row r="326" spans="1:12" ht="28.8" x14ac:dyDescent="0.3">
      <c r="A326" s="9">
        <v>44893</v>
      </c>
      <c r="B326" s="10" t="s">
        <v>246</v>
      </c>
      <c r="C326" s="11" t="s">
        <v>82</v>
      </c>
      <c r="D326" s="11" t="s">
        <v>276</v>
      </c>
      <c r="E326" s="34" t="s">
        <v>328</v>
      </c>
      <c r="F326" s="11" t="s">
        <v>15</v>
      </c>
      <c r="G326" s="11">
        <v>25</v>
      </c>
      <c r="H326" s="11" t="s">
        <v>84</v>
      </c>
      <c r="I326" s="32" t="s">
        <v>34</v>
      </c>
      <c r="J326" s="24" t="s">
        <v>35</v>
      </c>
      <c r="K326" s="7"/>
      <c r="L326" s="29" t="s">
        <v>36</v>
      </c>
    </row>
    <row r="327" spans="1:12" ht="28.8" x14ac:dyDescent="0.3">
      <c r="A327" s="9">
        <v>44893</v>
      </c>
      <c r="B327" s="10" t="s">
        <v>246</v>
      </c>
      <c r="C327" s="11" t="s">
        <v>87</v>
      </c>
      <c r="D327" s="11" t="s">
        <v>276</v>
      </c>
      <c r="E327" s="34" t="s">
        <v>329</v>
      </c>
      <c r="F327" s="11" t="s">
        <v>15</v>
      </c>
      <c r="G327" s="11">
        <v>25</v>
      </c>
      <c r="H327" s="11" t="s">
        <v>84</v>
      </c>
      <c r="I327" s="32" t="s">
        <v>34</v>
      </c>
      <c r="J327" s="24" t="s">
        <v>35</v>
      </c>
      <c r="K327" s="7"/>
      <c r="L327" s="29" t="s">
        <v>36</v>
      </c>
    </row>
    <row r="328" spans="1:12" ht="43.2" x14ac:dyDescent="0.3">
      <c r="A328" s="9">
        <v>44893</v>
      </c>
      <c r="B328" s="10" t="s">
        <v>246</v>
      </c>
      <c r="C328" s="11" t="s">
        <v>20</v>
      </c>
      <c r="D328" s="11" t="s">
        <v>247</v>
      </c>
      <c r="E328" s="34" t="s">
        <v>248</v>
      </c>
      <c r="F328" s="11" t="s">
        <v>15</v>
      </c>
      <c r="G328" s="11">
        <v>96</v>
      </c>
      <c r="H328" s="11" t="s">
        <v>249</v>
      </c>
      <c r="I328" s="32" t="s">
        <v>250</v>
      </c>
      <c r="J328" s="23" t="s">
        <v>251</v>
      </c>
      <c r="K328" s="7"/>
      <c r="L328" s="30" t="s">
        <v>252</v>
      </c>
    </row>
    <row r="329" spans="1:12" ht="28.8" x14ac:dyDescent="0.3">
      <c r="A329" s="9">
        <v>44894</v>
      </c>
      <c r="B329" s="10" t="s">
        <v>246</v>
      </c>
      <c r="C329" s="11" t="s">
        <v>76</v>
      </c>
      <c r="D329" s="11" t="s">
        <v>276</v>
      </c>
      <c r="E329" s="34" t="s">
        <v>330</v>
      </c>
      <c r="F329" s="11" t="s">
        <v>15</v>
      </c>
      <c r="G329" s="11">
        <v>25</v>
      </c>
      <c r="H329" s="11" t="s">
        <v>84</v>
      </c>
      <c r="I329" s="32" t="s">
        <v>47</v>
      </c>
      <c r="J329" s="24" t="s">
        <v>35</v>
      </c>
      <c r="K329" s="7"/>
      <c r="L329" s="29" t="s">
        <v>48</v>
      </c>
    </row>
    <row r="330" spans="1:12" ht="28.8" x14ac:dyDescent="0.3">
      <c r="A330" s="9">
        <v>44894</v>
      </c>
      <c r="B330" s="10" t="s">
        <v>246</v>
      </c>
      <c r="C330" s="11" t="s">
        <v>12</v>
      </c>
      <c r="D330" s="11" t="s">
        <v>276</v>
      </c>
      <c r="E330" s="34" t="s">
        <v>331</v>
      </c>
      <c r="F330" s="11" t="s">
        <v>15</v>
      </c>
      <c r="G330" s="11">
        <v>25</v>
      </c>
      <c r="H330" s="11" t="s">
        <v>84</v>
      </c>
      <c r="I330" s="32" t="s">
        <v>47</v>
      </c>
      <c r="J330" s="24" t="s">
        <v>35</v>
      </c>
      <c r="K330" s="7"/>
      <c r="L330" s="29" t="s">
        <v>48</v>
      </c>
    </row>
    <row r="331" spans="1:12" ht="28.8" x14ac:dyDescent="0.3">
      <c r="A331" s="9">
        <v>44894</v>
      </c>
      <c r="B331" s="10" t="s">
        <v>246</v>
      </c>
      <c r="C331" s="11" t="s">
        <v>20</v>
      </c>
      <c r="D331" s="11" t="s">
        <v>332</v>
      </c>
      <c r="E331" s="34" t="s">
        <v>333</v>
      </c>
      <c r="F331" s="11" t="s">
        <v>15</v>
      </c>
      <c r="G331" s="11">
        <v>45</v>
      </c>
      <c r="H331" s="11" t="s">
        <v>16</v>
      </c>
      <c r="I331" s="32" t="s">
        <v>34</v>
      </c>
      <c r="J331" s="24" t="s">
        <v>35</v>
      </c>
      <c r="K331" s="7"/>
      <c r="L331" s="29" t="s">
        <v>36</v>
      </c>
    </row>
    <row r="332" spans="1:12" ht="28.8" x14ac:dyDescent="0.3">
      <c r="A332" s="9">
        <v>44894</v>
      </c>
      <c r="B332" s="10" t="s">
        <v>246</v>
      </c>
      <c r="C332" s="11" t="s">
        <v>20</v>
      </c>
      <c r="D332" s="11" t="s">
        <v>253</v>
      </c>
      <c r="E332" s="34" t="s">
        <v>254</v>
      </c>
      <c r="F332" s="11" t="s">
        <v>255</v>
      </c>
      <c r="G332" s="11">
        <v>130</v>
      </c>
      <c r="H332" s="11" t="s">
        <v>249</v>
      </c>
      <c r="I332" s="38" t="s">
        <v>256</v>
      </c>
      <c r="J332" s="16"/>
      <c r="K332" s="16" t="s">
        <v>257</v>
      </c>
      <c r="L332" s="32"/>
    </row>
    <row r="333" spans="1:12" ht="28.8" x14ac:dyDescent="0.3">
      <c r="A333" s="9">
        <v>44895</v>
      </c>
      <c r="B333" s="10" t="s">
        <v>246</v>
      </c>
      <c r="C333" s="11" t="s">
        <v>12</v>
      </c>
      <c r="D333" s="11" t="s">
        <v>332</v>
      </c>
      <c r="E333" s="34" t="s">
        <v>334</v>
      </c>
      <c r="F333" s="11" t="s">
        <v>15</v>
      </c>
      <c r="G333" s="11">
        <v>45</v>
      </c>
      <c r="H333" s="11" t="s">
        <v>16</v>
      </c>
      <c r="I333" s="32" t="s">
        <v>34</v>
      </c>
      <c r="J333" s="24" t="s">
        <v>35</v>
      </c>
      <c r="K333" s="7"/>
      <c r="L333" s="29" t="s">
        <v>36</v>
      </c>
    </row>
    <row r="334" spans="1:12" x14ac:dyDescent="0.3">
      <c r="A334" s="9">
        <v>44895</v>
      </c>
      <c r="B334" s="10" t="s">
        <v>246</v>
      </c>
      <c r="C334" s="11" t="s">
        <v>20</v>
      </c>
      <c r="D334" s="11" t="s">
        <v>258</v>
      </c>
      <c r="E334" s="34" t="s">
        <v>259</v>
      </c>
      <c r="F334" s="11" t="s">
        <v>211</v>
      </c>
      <c r="G334" s="11">
        <v>80</v>
      </c>
      <c r="H334" s="11" t="s">
        <v>16</v>
      </c>
      <c r="I334" s="32" t="s">
        <v>51</v>
      </c>
      <c r="J334" s="21" t="s">
        <v>18</v>
      </c>
      <c r="K334" s="7"/>
      <c r="L334" s="25" t="s">
        <v>52</v>
      </c>
    </row>
    <row r="335" spans="1:12" ht="28.8" x14ac:dyDescent="0.3">
      <c r="A335" s="9">
        <v>44895</v>
      </c>
      <c r="B335" s="10" t="s">
        <v>246</v>
      </c>
      <c r="C335" s="11" t="s">
        <v>20</v>
      </c>
      <c r="D335" s="11" t="s">
        <v>253</v>
      </c>
      <c r="E335" s="34" t="s">
        <v>260</v>
      </c>
      <c r="F335" s="11" t="s">
        <v>255</v>
      </c>
      <c r="G335" s="11">
        <v>130</v>
      </c>
      <c r="H335" s="11" t="s">
        <v>249</v>
      </c>
      <c r="I335" s="38" t="s">
        <v>256</v>
      </c>
      <c r="J335" s="16"/>
      <c r="K335" s="16" t="s">
        <v>257</v>
      </c>
      <c r="L335" s="32"/>
    </row>
    <row r="336" spans="1:12" ht="28.8" x14ac:dyDescent="0.3">
      <c r="A336" s="9">
        <v>44896</v>
      </c>
      <c r="B336" s="10" t="s">
        <v>246</v>
      </c>
      <c r="C336" s="11" t="s">
        <v>12</v>
      </c>
      <c r="D336" s="11" t="s">
        <v>332</v>
      </c>
      <c r="E336" s="34" t="s">
        <v>335</v>
      </c>
      <c r="F336" s="11" t="s">
        <v>15</v>
      </c>
      <c r="G336" s="11">
        <v>45</v>
      </c>
      <c r="H336" s="11" t="s">
        <v>16</v>
      </c>
      <c r="I336" s="32" t="s">
        <v>34</v>
      </c>
      <c r="J336" s="24" t="s">
        <v>35</v>
      </c>
      <c r="K336" s="7"/>
      <c r="L336" s="29" t="s">
        <v>36</v>
      </c>
    </row>
    <row r="337" spans="1:12" x14ac:dyDescent="0.3">
      <c r="A337" s="9">
        <v>44896</v>
      </c>
      <c r="B337" s="10" t="s">
        <v>246</v>
      </c>
      <c r="C337" s="11" t="s">
        <v>20</v>
      </c>
      <c r="D337" s="11" t="s">
        <v>271</v>
      </c>
      <c r="E337" s="34" t="s">
        <v>272</v>
      </c>
      <c r="F337" s="11" t="s">
        <v>15</v>
      </c>
      <c r="G337" s="11">
        <v>60</v>
      </c>
      <c r="H337" s="11" t="s">
        <v>16</v>
      </c>
      <c r="I337" s="32" t="s">
        <v>51</v>
      </c>
      <c r="J337" s="21" t="s">
        <v>18</v>
      </c>
      <c r="K337" s="7"/>
      <c r="L337" s="25" t="s">
        <v>52</v>
      </c>
    </row>
    <row r="338" spans="1:12" x14ac:dyDescent="0.3">
      <c r="A338" s="9">
        <v>44896</v>
      </c>
      <c r="B338" s="10" t="s">
        <v>246</v>
      </c>
      <c r="C338" s="11" t="s">
        <v>12</v>
      </c>
      <c r="D338" s="11" t="s">
        <v>295</v>
      </c>
      <c r="E338" s="34" t="s">
        <v>296</v>
      </c>
      <c r="F338" s="11" t="s">
        <v>297</v>
      </c>
      <c r="G338" s="11">
        <v>45</v>
      </c>
      <c r="H338" s="11" t="s">
        <v>16</v>
      </c>
      <c r="I338" s="32" t="s">
        <v>17</v>
      </c>
      <c r="J338" s="21" t="s">
        <v>18</v>
      </c>
      <c r="K338" s="7"/>
      <c r="L338" s="25" t="s">
        <v>19</v>
      </c>
    </row>
    <row r="339" spans="1:12" ht="43.2" x14ac:dyDescent="0.3">
      <c r="A339" s="9">
        <v>44896</v>
      </c>
      <c r="B339" s="10" t="s">
        <v>246</v>
      </c>
      <c r="C339" s="11" t="s">
        <v>20</v>
      </c>
      <c r="D339" s="11" t="s">
        <v>247</v>
      </c>
      <c r="E339" s="34" t="s">
        <v>264</v>
      </c>
      <c r="F339" s="11" t="s">
        <v>15</v>
      </c>
      <c r="G339" s="11">
        <v>96</v>
      </c>
      <c r="H339" s="11" t="s">
        <v>249</v>
      </c>
      <c r="I339" s="32" t="s">
        <v>250</v>
      </c>
      <c r="J339" s="23" t="s">
        <v>251</v>
      </c>
      <c r="K339" s="7"/>
      <c r="L339" s="30" t="s">
        <v>252</v>
      </c>
    </row>
    <row r="340" spans="1:12" ht="28.8" x14ac:dyDescent="0.3">
      <c r="A340" s="9">
        <v>44896</v>
      </c>
      <c r="B340" s="10" t="s">
        <v>246</v>
      </c>
      <c r="C340" s="11" t="s">
        <v>20</v>
      </c>
      <c r="D340" s="11" t="s">
        <v>253</v>
      </c>
      <c r="E340" s="34" t="s">
        <v>265</v>
      </c>
      <c r="F340" s="11" t="s">
        <v>255</v>
      </c>
      <c r="G340" s="11">
        <v>130</v>
      </c>
      <c r="H340" s="11" t="s">
        <v>249</v>
      </c>
      <c r="I340" s="38" t="s">
        <v>256</v>
      </c>
      <c r="J340" s="16"/>
      <c r="K340" s="16" t="s">
        <v>257</v>
      </c>
      <c r="L340" s="32"/>
    </row>
    <row r="341" spans="1:12" ht="28.8" x14ac:dyDescent="0.3">
      <c r="A341" s="9">
        <v>44897</v>
      </c>
      <c r="B341" s="10" t="s">
        <v>246</v>
      </c>
      <c r="C341" s="11" t="s">
        <v>12</v>
      </c>
      <c r="D341" s="11" t="s">
        <v>332</v>
      </c>
      <c r="E341" s="34" t="s">
        <v>336</v>
      </c>
      <c r="F341" s="11" t="s">
        <v>15</v>
      </c>
      <c r="G341" s="11">
        <v>45</v>
      </c>
      <c r="H341" s="11" t="s">
        <v>16</v>
      </c>
      <c r="I341" s="32" t="s">
        <v>34</v>
      </c>
      <c r="J341" s="24" t="s">
        <v>35</v>
      </c>
      <c r="K341" s="7"/>
      <c r="L341" s="29" t="s">
        <v>36</v>
      </c>
    </row>
    <row r="342" spans="1:12" x14ac:dyDescent="0.3">
      <c r="A342" s="9">
        <v>44897</v>
      </c>
      <c r="B342" s="10" t="s">
        <v>246</v>
      </c>
      <c r="C342" s="11" t="s">
        <v>20</v>
      </c>
      <c r="D342" s="11" t="s">
        <v>258</v>
      </c>
      <c r="E342" s="34" t="s">
        <v>266</v>
      </c>
      <c r="F342" s="11" t="s">
        <v>211</v>
      </c>
      <c r="G342" s="11">
        <v>80</v>
      </c>
      <c r="H342" s="11" t="s">
        <v>16</v>
      </c>
      <c r="I342" s="32" t="s">
        <v>51</v>
      </c>
      <c r="J342" s="21" t="s">
        <v>18</v>
      </c>
      <c r="K342" s="7"/>
      <c r="L342" s="25" t="s">
        <v>52</v>
      </c>
    </row>
    <row r="343" spans="1:12" ht="28.8" x14ac:dyDescent="0.3">
      <c r="A343" s="9">
        <v>44897</v>
      </c>
      <c r="B343" s="10" t="s">
        <v>246</v>
      </c>
      <c r="C343" s="11" t="s">
        <v>20</v>
      </c>
      <c r="D343" s="11" t="s">
        <v>253</v>
      </c>
      <c r="E343" s="34" t="s">
        <v>267</v>
      </c>
      <c r="F343" s="11" t="s">
        <v>255</v>
      </c>
      <c r="G343" s="11">
        <v>130</v>
      </c>
      <c r="H343" s="11" t="s">
        <v>249</v>
      </c>
      <c r="I343" s="38" t="s">
        <v>256</v>
      </c>
      <c r="J343" s="16"/>
      <c r="K343" s="16" t="s">
        <v>257</v>
      </c>
      <c r="L343" s="32"/>
    </row>
    <row r="344" spans="1:12" ht="28.8" x14ac:dyDescent="0.3">
      <c r="A344" s="9">
        <v>44900</v>
      </c>
      <c r="B344" s="10" t="s">
        <v>246</v>
      </c>
      <c r="C344" s="11" t="s">
        <v>20</v>
      </c>
      <c r="D344" s="11" t="s">
        <v>337</v>
      </c>
      <c r="E344" s="34" t="s">
        <v>338</v>
      </c>
      <c r="F344" s="11" t="s">
        <v>339</v>
      </c>
      <c r="G344" s="11"/>
      <c r="H344" s="11" t="s">
        <v>58</v>
      </c>
      <c r="I344" s="32" t="s">
        <v>114</v>
      </c>
      <c r="J344" s="21" t="s">
        <v>18</v>
      </c>
      <c r="K344" s="7"/>
      <c r="L344" s="25" t="s">
        <v>52</v>
      </c>
    </row>
    <row r="345" spans="1:12" ht="28.8" x14ac:dyDescent="0.3">
      <c r="A345" s="9">
        <v>44900</v>
      </c>
      <c r="B345" s="10" t="s">
        <v>246</v>
      </c>
      <c r="C345" s="11" t="s">
        <v>20</v>
      </c>
      <c r="D345" s="11" t="s">
        <v>340</v>
      </c>
      <c r="E345" s="34" t="s">
        <v>341</v>
      </c>
      <c r="F345" s="11" t="s">
        <v>15</v>
      </c>
      <c r="G345" s="11">
        <v>50</v>
      </c>
      <c r="H345" s="11" t="s">
        <v>28</v>
      </c>
      <c r="I345" s="32" t="s">
        <v>34</v>
      </c>
      <c r="J345" s="24" t="s">
        <v>35</v>
      </c>
      <c r="K345" s="7"/>
      <c r="L345" s="29" t="s">
        <v>36</v>
      </c>
    </row>
    <row r="346" spans="1:12" ht="43.2" x14ac:dyDescent="0.3">
      <c r="A346" s="9">
        <v>44900</v>
      </c>
      <c r="B346" s="10" t="s">
        <v>246</v>
      </c>
      <c r="C346" s="11" t="s">
        <v>20</v>
      </c>
      <c r="D346" s="55" t="s">
        <v>247</v>
      </c>
      <c r="E346" s="34" t="s">
        <v>248</v>
      </c>
      <c r="F346" s="11" t="s">
        <v>15</v>
      </c>
      <c r="G346" s="11">
        <v>96</v>
      </c>
      <c r="H346" s="11" t="s">
        <v>249</v>
      </c>
      <c r="I346" s="32" t="s">
        <v>250</v>
      </c>
      <c r="J346" s="23" t="s">
        <v>251</v>
      </c>
      <c r="K346" s="7"/>
      <c r="L346" s="30" t="s">
        <v>252</v>
      </c>
    </row>
    <row r="347" spans="1:12" ht="28.8" x14ac:dyDescent="0.3">
      <c r="A347" s="9">
        <v>44900</v>
      </c>
      <c r="B347" s="10" t="s">
        <v>246</v>
      </c>
      <c r="C347" s="11" t="s">
        <v>82</v>
      </c>
      <c r="D347" s="11" t="s">
        <v>337</v>
      </c>
      <c r="E347" s="34" t="s">
        <v>342</v>
      </c>
      <c r="F347" s="11" t="s">
        <v>15</v>
      </c>
      <c r="G347" s="11">
        <v>30</v>
      </c>
      <c r="H347" s="11" t="s">
        <v>58</v>
      </c>
      <c r="I347" s="32" t="s">
        <v>62</v>
      </c>
      <c r="J347" s="21" t="s">
        <v>18</v>
      </c>
      <c r="K347" s="7"/>
      <c r="L347" s="25" t="s">
        <v>63</v>
      </c>
    </row>
    <row r="348" spans="1:12" ht="28.8" x14ac:dyDescent="0.3">
      <c r="A348" s="9">
        <v>44900</v>
      </c>
      <c r="B348" s="10" t="s">
        <v>246</v>
      </c>
      <c r="C348" s="11" t="s">
        <v>82</v>
      </c>
      <c r="D348" s="11" t="s">
        <v>337</v>
      </c>
      <c r="E348" s="34" t="s">
        <v>343</v>
      </c>
      <c r="F348" s="11" t="s">
        <v>15</v>
      </c>
      <c r="G348" s="11">
        <v>30</v>
      </c>
      <c r="H348" s="11" t="s">
        <v>58</v>
      </c>
      <c r="I348" s="32" t="s">
        <v>51</v>
      </c>
      <c r="J348" s="21" t="s">
        <v>18</v>
      </c>
      <c r="K348" s="7"/>
      <c r="L348" s="25" t="s">
        <v>52</v>
      </c>
    </row>
    <row r="349" spans="1:12" ht="28.8" x14ac:dyDescent="0.3">
      <c r="A349" s="9">
        <v>44900</v>
      </c>
      <c r="B349" s="10" t="s">
        <v>246</v>
      </c>
      <c r="C349" s="11" t="s">
        <v>12</v>
      </c>
      <c r="D349" s="11" t="s">
        <v>337</v>
      </c>
      <c r="E349" s="34" t="s">
        <v>344</v>
      </c>
      <c r="F349" s="11" t="s">
        <v>15</v>
      </c>
      <c r="G349" s="11">
        <v>30</v>
      </c>
      <c r="H349" s="11" t="s">
        <v>58</v>
      </c>
      <c r="I349" s="32" t="s">
        <v>62</v>
      </c>
      <c r="J349" s="21" t="s">
        <v>18</v>
      </c>
      <c r="K349" s="7"/>
      <c r="L349" s="25" t="s">
        <v>63</v>
      </c>
    </row>
    <row r="350" spans="1:12" ht="28.8" x14ac:dyDescent="0.3">
      <c r="A350" s="9">
        <v>44900</v>
      </c>
      <c r="B350" s="10" t="s">
        <v>246</v>
      </c>
      <c r="C350" s="11" t="s">
        <v>12</v>
      </c>
      <c r="D350" s="11" t="s">
        <v>337</v>
      </c>
      <c r="E350" s="34" t="s">
        <v>345</v>
      </c>
      <c r="F350" s="11" t="s">
        <v>15</v>
      </c>
      <c r="G350" s="11">
        <v>30</v>
      </c>
      <c r="H350" s="11" t="s">
        <v>58</v>
      </c>
      <c r="I350" s="32" t="s">
        <v>51</v>
      </c>
      <c r="J350" s="21" t="s">
        <v>18</v>
      </c>
      <c r="K350" s="7"/>
      <c r="L350" s="25" t="s">
        <v>52</v>
      </c>
    </row>
    <row r="351" spans="1:12" ht="28.8" x14ac:dyDescent="0.3">
      <c r="A351" s="9">
        <v>44900</v>
      </c>
      <c r="B351" s="10" t="s">
        <v>246</v>
      </c>
      <c r="C351" s="11" t="s">
        <v>235</v>
      </c>
      <c r="D351" s="11" t="s">
        <v>337</v>
      </c>
      <c r="E351" s="34" t="s">
        <v>346</v>
      </c>
      <c r="F351" s="11" t="s">
        <v>15</v>
      </c>
      <c r="G351" s="11">
        <v>30</v>
      </c>
      <c r="H351" s="11" t="s">
        <v>58</v>
      </c>
      <c r="I351" s="32" t="s">
        <v>62</v>
      </c>
      <c r="J351" s="21" t="s">
        <v>18</v>
      </c>
      <c r="K351" s="7"/>
      <c r="L351" s="25" t="s">
        <v>63</v>
      </c>
    </row>
    <row r="352" spans="1:12" ht="28.8" x14ac:dyDescent="0.3">
      <c r="A352" s="9">
        <v>44900</v>
      </c>
      <c r="B352" s="10" t="s">
        <v>246</v>
      </c>
      <c r="C352" s="11" t="s">
        <v>235</v>
      </c>
      <c r="D352" s="11" t="s">
        <v>337</v>
      </c>
      <c r="E352" s="34" t="s">
        <v>347</v>
      </c>
      <c r="F352" s="11" t="s">
        <v>15</v>
      </c>
      <c r="G352" s="11">
        <v>30</v>
      </c>
      <c r="H352" s="11" t="s">
        <v>58</v>
      </c>
      <c r="I352" s="32" t="s">
        <v>51</v>
      </c>
      <c r="J352" s="21" t="s">
        <v>18</v>
      </c>
      <c r="K352" s="7"/>
      <c r="L352" s="25" t="s">
        <v>52</v>
      </c>
    </row>
    <row r="353" spans="1:12" ht="28.8" x14ac:dyDescent="0.3">
      <c r="A353" s="9">
        <v>44901</v>
      </c>
      <c r="B353" s="10" t="s">
        <v>246</v>
      </c>
      <c r="C353" s="11" t="s">
        <v>20</v>
      </c>
      <c r="D353" s="11" t="s">
        <v>337</v>
      </c>
      <c r="E353" s="34" t="s">
        <v>348</v>
      </c>
      <c r="F353" s="11" t="s">
        <v>15</v>
      </c>
      <c r="G353" s="11">
        <v>30</v>
      </c>
      <c r="H353" s="11" t="s">
        <v>58</v>
      </c>
      <c r="I353" s="32" t="s">
        <v>349</v>
      </c>
      <c r="J353" s="21" t="s">
        <v>18</v>
      </c>
      <c r="K353" s="7"/>
      <c r="L353" s="25" t="s">
        <v>63</v>
      </c>
    </row>
    <row r="354" spans="1:12" ht="28.8" x14ac:dyDescent="0.3">
      <c r="A354" s="9">
        <v>44901</v>
      </c>
      <c r="B354" s="10" t="s">
        <v>246</v>
      </c>
      <c r="C354" s="11" t="s">
        <v>20</v>
      </c>
      <c r="D354" s="11" t="s">
        <v>337</v>
      </c>
      <c r="E354" s="34" t="s">
        <v>350</v>
      </c>
      <c r="F354" s="11" t="s">
        <v>15</v>
      </c>
      <c r="G354" s="11">
        <v>30</v>
      </c>
      <c r="H354" s="11" t="s">
        <v>58</v>
      </c>
      <c r="I354" s="32" t="s">
        <v>51</v>
      </c>
      <c r="J354" s="21" t="s">
        <v>18</v>
      </c>
      <c r="K354" s="7"/>
      <c r="L354" s="25" t="s">
        <v>52</v>
      </c>
    </row>
    <row r="355" spans="1:12" ht="28.8" x14ac:dyDescent="0.3">
      <c r="A355" s="9">
        <v>44901</v>
      </c>
      <c r="B355" s="10" t="s">
        <v>246</v>
      </c>
      <c r="C355" s="11" t="s">
        <v>20</v>
      </c>
      <c r="D355" s="11" t="s">
        <v>340</v>
      </c>
      <c r="E355" s="34" t="s">
        <v>341</v>
      </c>
      <c r="F355" s="11" t="s">
        <v>15</v>
      </c>
      <c r="G355" s="11">
        <v>50</v>
      </c>
      <c r="H355" s="11" t="s">
        <v>28</v>
      </c>
      <c r="I355" s="32" t="s">
        <v>34</v>
      </c>
      <c r="J355" s="24" t="s">
        <v>35</v>
      </c>
      <c r="K355" s="7"/>
      <c r="L355" s="29" t="s">
        <v>36</v>
      </c>
    </row>
    <row r="356" spans="1:12" ht="28.8" x14ac:dyDescent="0.3">
      <c r="A356" s="9">
        <v>44901</v>
      </c>
      <c r="B356" s="10" t="s">
        <v>246</v>
      </c>
      <c r="C356" s="11" t="s">
        <v>20</v>
      </c>
      <c r="D356" s="11" t="s">
        <v>351</v>
      </c>
      <c r="E356" s="34" t="s">
        <v>352</v>
      </c>
      <c r="F356" s="11" t="s">
        <v>15</v>
      </c>
      <c r="G356" s="11">
        <v>12</v>
      </c>
      <c r="H356" s="11" t="s">
        <v>16</v>
      </c>
      <c r="I356" s="32" t="s">
        <v>47</v>
      </c>
      <c r="J356" s="24" t="s">
        <v>35</v>
      </c>
      <c r="K356" s="7"/>
      <c r="L356" s="29" t="s">
        <v>48</v>
      </c>
    </row>
    <row r="357" spans="1:12" ht="28.8" x14ac:dyDescent="0.3">
      <c r="A357" s="9">
        <v>44901</v>
      </c>
      <c r="B357" s="10" t="s">
        <v>246</v>
      </c>
      <c r="C357" s="11" t="s">
        <v>82</v>
      </c>
      <c r="D357" s="11" t="s">
        <v>337</v>
      </c>
      <c r="E357" s="34" t="s">
        <v>353</v>
      </c>
      <c r="F357" s="11" t="s">
        <v>15</v>
      </c>
      <c r="G357" s="11">
        <v>30</v>
      </c>
      <c r="H357" s="11" t="s">
        <v>58</v>
      </c>
      <c r="I357" s="32" t="s">
        <v>349</v>
      </c>
      <c r="J357" s="21" t="s">
        <v>18</v>
      </c>
      <c r="K357" s="7"/>
      <c r="L357" s="25" t="s">
        <v>63</v>
      </c>
    </row>
    <row r="358" spans="1:12" ht="28.8" x14ac:dyDescent="0.3">
      <c r="A358" s="9">
        <v>44901</v>
      </c>
      <c r="B358" s="10" t="s">
        <v>246</v>
      </c>
      <c r="C358" s="11" t="s">
        <v>82</v>
      </c>
      <c r="D358" s="11" t="s">
        <v>337</v>
      </c>
      <c r="E358" s="34" t="s">
        <v>354</v>
      </c>
      <c r="F358" s="11" t="s">
        <v>15</v>
      </c>
      <c r="G358" s="11">
        <v>30</v>
      </c>
      <c r="H358" s="11" t="s">
        <v>58</v>
      </c>
      <c r="I358" s="32" t="s">
        <v>51</v>
      </c>
      <c r="J358" s="21" t="s">
        <v>18</v>
      </c>
      <c r="K358" s="7"/>
      <c r="L358" s="25" t="s">
        <v>52</v>
      </c>
    </row>
    <row r="359" spans="1:12" ht="28.8" x14ac:dyDescent="0.3">
      <c r="A359" s="9">
        <v>44901</v>
      </c>
      <c r="B359" s="10" t="s">
        <v>246</v>
      </c>
      <c r="C359" s="11" t="s">
        <v>12</v>
      </c>
      <c r="D359" s="11" t="s">
        <v>337</v>
      </c>
      <c r="E359" s="34" t="s">
        <v>355</v>
      </c>
      <c r="F359" s="11" t="s">
        <v>15</v>
      </c>
      <c r="G359" s="11">
        <v>30</v>
      </c>
      <c r="H359" s="11" t="s">
        <v>58</v>
      </c>
      <c r="I359" s="32" t="s">
        <v>62</v>
      </c>
      <c r="J359" s="21" t="s">
        <v>18</v>
      </c>
      <c r="K359" s="7"/>
      <c r="L359" s="25" t="s">
        <v>63</v>
      </c>
    </row>
    <row r="360" spans="1:12" ht="28.8" x14ac:dyDescent="0.3">
      <c r="A360" s="9">
        <v>44901</v>
      </c>
      <c r="B360" s="10" t="s">
        <v>246</v>
      </c>
      <c r="C360" s="11" t="s">
        <v>12</v>
      </c>
      <c r="D360" s="11" t="s">
        <v>337</v>
      </c>
      <c r="E360" s="34" t="s">
        <v>356</v>
      </c>
      <c r="F360" s="11" t="s">
        <v>15</v>
      </c>
      <c r="G360" s="11">
        <v>30</v>
      </c>
      <c r="H360" s="11" t="s">
        <v>58</v>
      </c>
      <c r="I360" s="32" t="s">
        <v>114</v>
      </c>
      <c r="J360" s="21" t="s">
        <v>18</v>
      </c>
      <c r="K360" s="7"/>
      <c r="L360" s="25" t="s">
        <v>52</v>
      </c>
    </row>
    <row r="361" spans="1:12" ht="28.8" x14ac:dyDescent="0.3">
      <c r="A361" s="9">
        <v>44901</v>
      </c>
      <c r="B361" s="10" t="s">
        <v>246</v>
      </c>
      <c r="C361" s="11" t="s">
        <v>12</v>
      </c>
      <c r="D361" s="11" t="s">
        <v>351</v>
      </c>
      <c r="E361" s="34" t="s">
        <v>357</v>
      </c>
      <c r="F361" s="11" t="s">
        <v>15</v>
      </c>
      <c r="G361" s="11">
        <v>12</v>
      </c>
      <c r="H361" s="11" t="s">
        <v>16</v>
      </c>
      <c r="I361" s="32" t="s">
        <v>47</v>
      </c>
      <c r="J361" s="24" t="s">
        <v>35</v>
      </c>
      <c r="K361" s="7"/>
      <c r="L361" s="29" t="s">
        <v>48</v>
      </c>
    </row>
    <row r="362" spans="1:12" ht="28.8" x14ac:dyDescent="0.3">
      <c r="A362" s="9">
        <v>44901</v>
      </c>
      <c r="B362" s="10" t="s">
        <v>246</v>
      </c>
      <c r="C362" s="11" t="s">
        <v>235</v>
      </c>
      <c r="D362" s="11" t="s">
        <v>337</v>
      </c>
      <c r="E362" s="34" t="s">
        <v>358</v>
      </c>
      <c r="F362" s="11" t="s">
        <v>15</v>
      </c>
      <c r="G362" s="11">
        <v>30</v>
      </c>
      <c r="H362" s="11" t="s">
        <v>58</v>
      </c>
      <c r="I362" s="32" t="s">
        <v>62</v>
      </c>
      <c r="J362" s="21" t="s">
        <v>18</v>
      </c>
      <c r="K362" s="7"/>
      <c r="L362" s="25" t="s">
        <v>63</v>
      </c>
    </row>
    <row r="363" spans="1:12" ht="28.8" x14ac:dyDescent="0.3">
      <c r="A363" s="9">
        <v>44901</v>
      </c>
      <c r="B363" s="10" t="s">
        <v>246</v>
      </c>
      <c r="C363" s="11" t="s">
        <v>235</v>
      </c>
      <c r="D363" s="11" t="s">
        <v>337</v>
      </c>
      <c r="E363" s="34" t="s">
        <v>359</v>
      </c>
      <c r="F363" s="11" t="s">
        <v>15</v>
      </c>
      <c r="G363" s="11">
        <v>30</v>
      </c>
      <c r="H363" s="11" t="s">
        <v>58</v>
      </c>
      <c r="I363" s="32" t="s">
        <v>114</v>
      </c>
      <c r="J363" s="21" t="s">
        <v>18</v>
      </c>
      <c r="K363" s="7"/>
      <c r="L363" s="25" t="s">
        <v>52</v>
      </c>
    </row>
    <row r="364" spans="1:12" ht="28.8" x14ac:dyDescent="0.3">
      <c r="A364" s="9">
        <v>44901</v>
      </c>
      <c r="B364" s="10" t="s">
        <v>246</v>
      </c>
      <c r="C364" s="11" t="s">
        <v>20</v>
      </c>
      <c r="D364" s="11" t="s">
        <v>253</v>
      </c>
      <c r="E364" s="34" t="s">
        <v>254</v>
      </c>
      <c r="F364" s="11" t="s">
        <v>255</v>
      </c>
      <c r="G364" s="11">
        <v>130</v>
      </c>
      <c r="H364" s="11" t="s">
        <v>249</v>
      </c>
      <c r="I364" s="38" t="s">
        <v>256</v>
      </c>
      <c r="J364" s="16"/>
      <c r="K364" s="16" t="s">
        <v>257</v>
      </c>
      <c r="L364" s="32"/>
    </row>
    <row r="365" spans="1:12" ht="28.8" x14ac:dyDescent="0.3">
      <c r="A365" s="9">
        <v>44902</v>
      </c>
      <c r="B365" s="10" t="s">
        <v>246</v>
      </c>
      <c r="C365" s="11" t="s">
        <v>20</v>
      </c>
      <c r="D365" s="11" t="s">
        <v>340</v>
      </c>
      <c r="E365" s="34" t="s">
        <v>341</v>
      </c>
      <c r="F365" s="11" t="s">
        <v>15</v>
      </c>
      <c r="G365" s="11">
        <v>50</v>
      </c>
      <c r="H365" s="11" t="s">
        <v>28</v>
      </c>
      <c r="I365" s="32" t="s">
        <v>34</v>
      </c>
      <c r="J365" s="24" t="s">
        <v>35</v>
      </c>
      <c r="K365" s="7"/>
      <c r="L365" s="29" t="s">
        <v>36</v>
      </c>
    </row>
    <row r="366" spans="1:12" ht="28.8" x14ac:dyDescent="0.3">
      <c r="A366" s="9">
        <v>44902</v>
      </c>
      <c r="B366" s="10" t="s">
        <v>246</v>
      </c>
      <c r="C366" s="11" t="s">
        <v>20</v>
      </c>
      <c r="D366" s="11" t="s">
        <v>351</v>
      </c>
      <c r="E366" s="34" t="s">
        <v>357</v>
      </c>
      <c r="F366" s="11" t="s">
        <v>15</v>
      </c>
      <c r="G366" s="11">
        <v>12</v>
      </c>
      <c r="H366" s="11" t="s">
        <v>16</v>
      </c>
      <c r="I366" s="32" t="s">
        <v>47</v>
      </c>
      <c r="J366" s="24" t="s">
        <v>35</v>
      </c>
      <c r="K366" s="7"/>
      <c r="L366" s="29" t="s">
        <v>48</v>
      </c>
    </row>
    <row r="367" spans="1:12" x14ac:dyDescent="0.3">
      <c r="A367" s="9">
        <v>44902</v>
      </c>
      <c r="B367" s="10" t="s">
        <v>246</v>
      </c>
      <c r="C367" s="11" t="s">
        <v>20</v>
      </c>
      <c r="D367" s="11" t="s">
        <v>360</v>
      </c>
      <c r="E367" s="34" t="s">
        <v>361</v>
      </c>
      <c r="F367" s="11" t="s">
        <v>255</v>
      </c>
      <c r="G367" s="11">
        <v>20</v>
      </c>
      <c r="H367" s="11" t="s">
        <v>16</v>
      </c>
      <c r="I367" s="32" t="s">
        <v>17</v>
      </c>
      <c r="J367" s="21" t="s">
        <v>18</v>
      </c>
      <c r="K367" s="7"/>
      <c r="L367" s="25" t="s">
        <v>19</v>
      </c>
    </row>
    <row r="368" spans="1:12" ht="28.8" x14ac:dyDescent="0.3">
      <c r="A368" s="9">
        <v>44902</v>
      </c>
      <c r="B368" s="10" t="s">
        <v>246</v>
      </c>
      <c r="C368" s="11" t="s">
        <v>82</v>
      </c>
      <c r="D368" s="11" t="s">
        <v>337</v>
      </c>
      <c r="E368" s="34" t="s">
        <v>362</v>
      </c>
      <c r="F368" s="11" t="s">
        <v>15</v>
      </c>
      <c r="G368" s="11">
        <v>30</v>
      </c>
      <c r="H368" s="11" t="s">
        <v>58</v>
      </c>
      <c r="I368" s="32" t="s">
        <v>51</v>
      </c>
      <c r="J368" s="21" t="s">
        <v>18</v>
      </c>
      <c r="K368" s="7"/>
      <c r="L368" s="25" t="s">
        <v>52</v>
      </c>
    </row>
    <row r="369" spans="1:12" ht="28.8" x14ac:dyDescent="0.3">
      <c r="A369" s="9">
        <v>44902</v>
      </c>
      <c r="B369" s="10" t="s">
        <v>246</v>
      </c>
      <c r="C369" s="11" t="s">
        <v>82</v>
      </c>
      <c r="D369" s="11" t="s">
        <v>337</v>
      </c>
      <c r="E369" s="34" t="s">
        <v>363</v>
      </c>
      <c r="F369" s="11" t="s">
        <v>15</v>
      </c>
      <c r="G369" s="11">
        <v>30</v>
      </c>
      <c r="H369" s="11" t="s">
        <v>58</v>
      </c>
      <c r="I369" s="37" t="s">
        <v>39</v>
      </c>
      <c r="J369" s="21" t="s">
        <v>18</v>
      </c>
      <c r="K369" s="21" t="s">
        <v>18</v>
      </c>
      <c r="L369" s="25" t="s">
        <v>40</v>
      </c>
    </row>
    <row r="370" spans="1:12" ht="28.8" x14ac:dyDescent="0.3">
      <c r="A370" s="9">
        <v>44902</v>
      </c>
      <c r="B370" s="10" t="s">
        <v>246</v>
      </c>
      <c r="C370" s="11" t="s">
        <v>12</v>
      </c>
      <c r="D370" s="11" t="s">
        <v>337</v>
      </c>
      <c r="E370" s="34" t="s">
        <v>364</v>
      </c>
      <c r="F370" s="11" t="s">
        <v>15</v>
      </c>
      <c r="G370" s="11">
        <v>30</v>
      </c>
      <c r="H370" s="11" t="s">
        <v>58</v>
      </c>
      <c r="I370" s="32" t="s">
        <v>62</v>
      </c>
      <c r="J370" s="21" t="s">
        <v>18</v>
      </c>
      <c r="K370" s="7"/>
      <c r="L370" s="25" t="s">
        <v>63</v>
      </c>
    </row>
    <row r="371" spans="1:12" ht="28.8" x14ac:dyDescent="0.3">
      <c r="A371" s="9">
        <v>44902</v>
      </c>
      <c r="B371" s="10" t="s">
        <v>246</v>
      </c>
      <c r="C371" s="11" t="s">
        <v>12</v>
      </c>
      <c r="D371" s="11" t="s">
        <v>337</v>
      </c>
      <c r="E371" s="34" t="s">
        <v>365</v>
      </c>
      <c r="F371" s="11" t="s">
        <v>15</v>
      </c>
      <c r="G371" s="11">
        <v>30</v>
      </c>
      <c r="H371" s="11" t="s">
        <v>58</v>
      </c>
      <c r="I371" s="32" t="s">
        <v>114</v>
      </c>
      <c r="J371" s="21" t="s">
        <v>18</v>
      </c>
      <c r="K371" s="7"/>
      <c r="L371" s="25" t="s">
        <v>52</v>
      </c>
    </row>
    <row r="372" spans="1:12" ht="28.8" x14ac:dyDescent="0.3">
      <c r="A372" s="9">
        <v>44902</v>
      </c>
      <c r="B372" s="10" t="s">
        <v>246</v>
      </c>
      <c r="C372" s="11" t="s">
        <v>12</v>
      </c>
      <c r="D372" s="11" t="s">
        <v>351</v>
      </c>
      <c r="E372" s="34" t="s">
        <v>357</v>
      </c>
      <c r="F372" s="11" t="s">
        <v>15</v>
      </c>
      <c r="G372" s="11">
        <v>12</v>
      </c>
      <c r="H372" s="11" t="s">
        <v>16</v>
      </c>
      <c r="I372" s="32" t="s">
        <v>47</v>
      </c>
      <c r="J372" s="24" t="s">
        <v>35</v>
      </c>
      <c r="K372" s="7"/>
      <c r="L372" s="29" t="s">
        <v>48</v>
      </c>
    </row>
    <row r="373" spans="1:12" ht="28.8" x14ac:dyDescent="0.3">
      <c r="A373" s="9">
        <v>44902</v>
      </c>
      <c r="B373" s="10" t="s">
        <v>246</v>
      </c>
      <c r="C373" s="11" t="s">
        <v>235</v>
      </c>
      <c r="D373" s="11" t="s">
        <v>337</v>
      </c>
      <c r="E373" s="34" t="s">
        <v>366</v>
      </c>
      <c r="F373" s="11" t="s">
        <v>15</v>
      </c>
      <c r="G373" s="11">
        <v>30</v>
      </c>
      <c r="H373" s="11" t="s">
        <v>58</v>
      </c>
      <c r="I373" s="32" t="s">
        <v>62</v>
      </c>
      <c r="J373" s="21" t="s">
        <v>18</v>
      </c>
      <c r="K373" s="7"/>
      <c r="L373" s="25" t="s">
        <v>63</v>
      </c>
    </row>
    <row r="374" spans="1:12" ht="28.8" x14ac:dyDescent="0.3">
      <c r="A374" s="9">
        <v>44902</v>
      </c>
      <c r="B374" s="10" t="s">
        <v>246</v>
      </c>
      <c r="C374" s="11" t="s">
        <v>235</v>
      </c>
      <c r="D374" s="11" t="s">
        <v>337</v>
      </c>
      <c r="E374" s="34" t="s">
        <v>367</v>
      </c>
      <c r="F374" s="11" t="s">
        <v>15</v>
      </c>
      <c r="G374" s="11">
        <v>30</v>
      </c>
      <c r="H374" s="11" t="s">
        <v>58</v>
      </c>
      <c r="I374" s="32" t="s">
        <v>51</v>
      </c>
      <c r="J374" s="21" t="s">
        <v>18</v>
      </c>
      <c r="K374" s="7"/>
      <c r="L374" s="25" t="s">
        <v>52</v>
      </c>
    </row>
    <row r="375" spans="1:12" ht="28.8" x14ac:dyDescent="0.3">
      <c r="A375" s="9">
        <v>44902</v>
      </c>
      <c r="B375" s="10" t="s">
        <v>246</v>
      </c>
      <c r="C375" s="11" t="s">
        <v>20</v>
      </c>
      <c r="D375" s="11" t="s">
        <v>253</v>
      </c>
      <c r="E375" s="34" t="s">
        <v>260</v>
      </c>
      <c r="F375" s="11" t="s">
        <v>255</v>
      </c>
      <c r="G375" s="11">
        <v>130</v>
      </c>
      <c r="H375" s="11" t="s">
        <v>249</v>
      </c>
      <c r="I375" s="38" t="s">
        <v>256</v>
      </c>
      <c r="J375" s="16"/>
      <c r="K375" s="16" t="s">
        <v>257</v>
      </c>
      <c r="L375" s="32"/>
    </row>
    <row r="376" spans="1:12" ht="28.8" x14ac:dyDescent="0.3">
      <c r="A376" s="9">
        <v>44903</v>
      </c>
      <c r="B376" s="10" t="s">
        <v>246</v>
      </c>
      <c r="C376" s="11" t="s">
        <v>20</v>
      </c>
      <c r="D376" s="11" t="s">
        <v>340</v>
      </c>
      <c r="E376" s="34" t="s">
        <v>341</v>
      </c>
      <c r="F376" s="11" t="s">
        <v>15</v>
      </c>
      <c r="G376" s="11">
        <v>50</v>
      </c>
      <c r="H376" s="11" t="s">
        <v>28</v>
      </c>
      <c r="I376" s="32" t="s">
        <v>34</v>
      </c>
      <c r="J376" s="24" t="s">
        <v>35</v>
      </c>
      <c r="K376" s="7"/>
      <c r="L376" s="29" t="s">
        <v>36</v>
      </c>
    </row>
    <row r="377" spans="1:12" x14ac:dyDescent="0.3">
      <c r="A377" s="9">
        <v>44903</v>
      </c>
      <c r="B377" s="10" t="s">
        <v>246</v>
      </c>
      <c r="C377" s="11" t="s">
        <v>20</v>
      </c>
      <c r="D377" s="11" t="s">
        <v>271</v>
      </c>
      <c r="E377" s="34" t="s">
        <v>272</v>
      </c>
      <c r="F377" s="11" t="s">
        <v>15</v>
      </c>
      <c r="G377" s="11">
        <v>60</v>
      </c>
      <c r="H377" s="11" t="s">
        <v>16</v>
      </c>
      <c r="I377" s="32" t="s">
        <v>51</v>
      </c>
      <c r="J377" s="21" t="s">
        <v>18</v>
      </c>
      <c r="K377" s="7"/>
      <c r="L377" s="25" t="s">
        <v>52</v>
      </c>
    </row>
    <row r="378" spans="1:12" x14ac:dyDescent="0.3">
      <c r="A378" s="9">
        <v>44903</v>
      </c>
      <c r="B378" s="10" t="s">
        <v>246</v>
      </c>
      <c r="C378" s="11" t="s">
        <v>20</v>
      </c>
      <c r="D378" s="11" t="s">
        <v>351</v>
      </c>
      <c r="E378" s="34" t="s">
        <v>368</v>
      </c>
      <c r="F378" s="11" t="s">
        <v>15</v>
      </c>
      <c r="G378" s="11">
        <v>12</v>
      </c>
      <c r="H378" s="11" t="s">
        <v>16</v>
      </c>
      <c r="I378" s="28" t="s">
        <v>100</v>
      </c>
      <c r="J378" s="17"/>
      <c r="K378" s="24" t="s">
        <v>35</v>
      </c>
      <c r="L378" s="28"/>
    </row>
    <row r="379" spans="1:12" ht="43.2" x14ac:dyDescent="0.3">
      <c r="A379" s="9">
        <v>44903</v>
      </c>
      <c r="B379" s="10" t="s">
        <v>246</v>
      </c>
      <c r="C379" s="11" t="s">
        <v>20</v>
      </c>
      <c r="D379" s="11" t="s">
        <v>247</v>
      </c>
      <c r="E379" s="34" t="s">
        <v>264</v>
      </c>
      <c r="F379" s="11" t="s">
        <v>15</v>
      </c>
      <c r="G379" s="11">
        <v>96</v>
      </c>
      <c r="H379" s="11" t="s">
        <v>249</v>
      </c>
      <c r="I379" s="32" t="s">
        <v>250</v>
      </c>
      <c r="J379" s="23" t="s">
        <v>251</v>
      </c>
      <c r="K379" s="7"/>
      <c r="L379" s="30" t="s">
        <v>252</v>
      </c>
    </row>
    <row r="380" spans="1:12" x14ac:dyDescent="0.3">
      <c r="A380" s="9">
        <v>44903</v>
      </c>
      <c r="B380" s="10" t="s">
        <v>246</v>
      </c>
      <c r="C380" s="11" t="s">
        <v>12</v>
      </c>
      <c r="D380" s="11" t="s">
        <v>351</v>
      </c>
      <c r="E380" s="34" t="s">
        <v>368</v>
      </c>
      <c r="F380" s="11" t="s">
        <v>15</v>
      </c>
      <c r="G380" s="11">
        <v>12</v>
      </c>
      <c r="H380" s="11" t="s">
        <v>16</v>
      </c>
      <c r="I380" s="28" t="s">
        <v>100</v>
      </c>
      <c r="J380" s="17"/>
      <c r="K380" s="24" t="s">
        <v>35</v>
      </c>
      <c r="L380" s="28"/>
    </row>
    <row r="381" spans="1:12" x14ac:dyDescent="0.3">
      <c r="A381" s="9">
        <v>44903</v>
      </c>
      <c r="B381" s="10" t="s">
        <v>246</v>
      </c>
      <c r="C381" s="11" t="s">
        <v>12</v>
      </c>
      <c r="D381" s="11" t="s">
        <v>295</v>
      </c>
      <c r="E381" s="34" t="s">
        <v>296</v>
      </c>
      <c r="F381" s="11" t="s">
        <v>297</v>
      </c>
      <c r="G381" s="11">
        <v>45</v>
      </c>
      <c r="H381" s="11" t="s">
        <v>16</v>
      </c>
      <c r="I381" s="32" t="s">
        <v>17</v>
      </c>
      <c r="J381" s="21" t="s">
        <v>18</v>
      </c>
      <c r="K381" s="7"/>
      <c r="L381" s="25" t="s">
        <v>19</v>
      </c>
    </row>
    <row r="382" spans="1:12" ht="28.8" x14ac:dyDescent="0.3">
      <c r="A382" s="9">
        <v>44903</v>
      </c>
      <c r="B382" s="10" t="s">
        <v>246</v>
      </c>
      <c r="C382" s="11" t="s">
        <v>20</v>
      </c>
      <c r="D382" s="11" t="s">
        <v>253</v>
      </c>
      <c r="E382" s="34" t="s">
        <v>265</v>
      </c>
      <c r="F382" s="11" t="s">
        <v>255</v>
      </c>
      <c r="G382" s="11">
        <v>130</v>
      </c>
      <c r="H382" s="11" t="s">
        <v>249</v>
      </c>
      <c r="I382" s="38" t="s">
        <v>256</v>
      </c>
      <c r="J382" s="16"/>
      <c r="K382" s="16" t="s">
        <v>257</v>
      </c>
      <c r="L382" s="32"/>
    </row>
    <row r="383" spans="1:12" ht="28.8" x14ac:dyDescent="0.3">
      <c r="A383" s="9">
        <v>44904</v>
      </c>
      <c r="B383" s="10" t="s">
        <v>246</v>
      </c>
      <c r="C383" s="11" t="s">
        <v>20</v>
      </c>
      <c r="D383" s="11" t="s">
        <v>351</v>
      </c>
      <c r="E383" s="34" t="s">
        <v>357</v>
      </c>
      <c r="F383" s="11" t="s">
        <v>15</v>
      </c>
      <c r="G383" s="11">
        <v>12</v>
      </c>
      <c r="H383" s="11" t="s">
        <v>16</v>
      </c>
      <c r="I383" s="32" t="s">
        <v>47</v>
      </c>
      <c r="J383" s="24" t="s">
        <v>35</v>
      </c>
      <c r="K383" s="7"/>
      <c r="L383" s="29" t="s">
        <v>48</v>
      </c>
    </row>
    <row r="384" spans="1:12" ht="28.8" x14ac:dyDescent="0.3">
      <c r="A384" s="9">
        <v>44904</v>
      </c>
      <c r="B384" s="10" t="s">
        <v>246</v>
      </c>
      <c r="C384" s="11" t="s">
        <v>20</v>
      </c>
      <c r="D384" s="11" t="s">
        <v>340</v>
      </c>
      <c r="E384" s="34" t="s">
        <v>341</v>
      </c>
      <c r="F384" s="11" t="s">
        <v>15</v>
      </c>
      <c r="G384" s="11">
        <v>50</v>
      </c>
      <c r="H384" s="11" t="s">
        <v>28</v>
      </c>
      <c r="I384" s="32" t="s">
        <v>34</v>
      </c>
      <c r="J384" s="24" t="s">
        <v>35</v>
      </c>
      <c r="K384" s="7"/>
      <c r="L384" s="29" t="s">
        <v>36</v>
      </c>
    </row>
    <row r="385" spans="1:12" x14ac:dyDescent="0.3">
      <c r="A385" s="9">
        <v>44904</v>
      </c>
      <c r="B385" s="10" t="s">
        <v>246</v>
      </c>
      <c r="C385" s="11" t="s">
        <v>20</v>
      </c>
      <c r="D385" s="11" t="s">
        <v>258</v>
      </c>
      <c r="E385" s="34" t="s">
        <v>266</v>
      </c>
      <c r="F385" s="11" t="s">
        <v>211</v>
      </c>
      <c r="G385" s="11">
        <v>80</v>
      </c>
      <c r="H385" s="11" t="s">
        <v>16</v>
      </c>
      <c r="I385" s="32" t="s">
        <v>51</v>
      </c>
      <c r="J385" s="21" t="s">
        <v>18</v>
      </c>
      <c r="K385" s="7"/>
      <c r="L385" s="25" t="s">
        <v>52</v>
      </c>
    </row>
    <row r="386" spans="1:12" x14ac:dyDescent="0.3">
      <c r="A386" s="9">
        <v>44904</v>
      </c>
      <c r="B386" s="10" t="s">
        <v>246</v>
      </c>
      <c r="C386" s="11" t="s">
        <v>20</v>
      </c>
      <c r="D386" s="11" t="s">
        <v>261</v>
      </c>
      <c r="E386" s="34" t="s">
        <v>273</v>
      </c>
      <c r="F386" s="11" t="s">
        <v>255</v>
      </c>
      <c r="G386" s="11">
        <v>50</v>
      </c>
      <c r="H386" s="11" t="s">
        <v>58</v>
      </c>
      <c r="I386" s="32" t="s">
        <v>17</v>
      </c>
      <c r="J386" s="21" t="s">
        <v>18</v>
      </c>
      <c r="K386" s="7"/>
      <c r="L386" s="25" t="s">
        <v>19</v>
      </c>
    </row>
    <row r="387" spans="1:12" x14ac:dyDescent="0.3">
      <c r="A387" s="9">
        <v>44904</v>
      </c>
      <c r="B387" s="10" t="s">
        <v>246</v>
      </c>
      <c r="C387" s="11" t="s">
        <v>82</v>
      </c>
      <c r="D387" s="11" t="s">
        <v>261</v>
      </c>
      <c r="E387" s="34" t="s">
        <v>274</v>
      </c>
      <c r="F387" s="11" t="s">
        <v>255</v>
      </c>
      <c r="G387" s="11">
        <v>50</v>
      </c>
      <c r="H387" s="11" t="s">
        <v>58</v>
      </c>
      <c r="I387" s="32" t="s">
        <v>17</v>
      </c>
      <c r="J387" s="21" t="s">
        <v>18</v>
      </c>
      <c r="K387" s="7"/>
      <c r="L387" s="25" t="s">
        <v>19</v>
      </c>
    </row>
    <row r="388" spans="1:12" ht="28.8" x14ac:dyDescent="0.3">
      <c r="A388" s="9">
        <v>44904</v>
      </c>
      <c r="B388" s="10" t="s">
        <v>246</v>
      </c>
      <c r="C388" s="11" t="s">
        <v>12</v>
      </c>
      <c r="D388" s="11" t="s">
        <v>351</v>
      </c>
      <c r="E388" s="34" t="s">
        <v>357</v>
      </c>
      <c r="F388" s="11" t="s">
        <v>15</v>
      </c>
      <c r="G388" s="11">
        <v>12</v>
      </c>
      <c r="H388" s="11" t="s">
        <v>16</v>
      </c>
      <c r="I388" s="32" t="s">
        <v>47</v>
      </c>
      <c r="J388" s="24" t="s">
        <v>35</v>
      </c>
      <c r="K388" s="7"/>
      <c r="L388" s="29" t="s">
        <v>48</v>
      </c>
    </row>
    <row r="389" spans="1:12" x14ac:dyDescent="0.3">
      <c r="A389" s="9">
        <v>44904</v>
      </c>
      <c r="B389" s="10" t="s">
        <v>246</v>
      </c>
      <c r="C389" s="11" t="s">
        <v>12</v>
      </c>
      <c r="D389" s="11" t="s">
        <v>261</v>
      </c>
      <c r="E389" s="34" t="s">
        <v>275</v>
      </c>
      <c r="F389" s="11" t="s">
        <v>255</v>
      </c>
      <c r="G389" s="11">
        <v>50</v>
      </c>
      <c r="H389" s="11" t="s">
        <v>58</v>
      </c>
      <c r="I389" s="32" t="s">
        <v>17</v>
      </c>
      <c r="J389" s="21" t="s">
        <v>18</v>
      </c>
      <c r="K389" s="7"/>
      <c r="L389" s="25" t="s">
        <v>19</v>
      </c>
    </row>
    <row r="390" spans="1:12" ht="28.8" x14ac:dyDescent="0.3">
      <c r="A390" s="9">
        <v>44904</v>
      </c>
      <c r="B390" s="10" t="s">
        <v>246</v>
      </c>
      <c r="C390" s="11" t="s">
        <v>20</v>
      </c>
      <c r="D390" s="11" t="s">
        <v>253</v>
      </c>
      <c r="E390" s="34" t="s">
        <v>267</v>
      </c>
      <c r="F390" s="11" t="s">
        <v>255</v>
      </c>
      <c r="G390" s="11">
        <v>130</v>
      </c>
      <c r="H390" s="11" t="s">
        <v>249</v>
      </c>
      <c r="I390" s="38" t="s">
        <v>256</v>
      </c>
      <c r="J390" s="16"/>
      <c r="K390" s="16" t="s">
        <v>257</v>
      </c>
      <c r="L390" s="32"/>
    </row>
    <row r="391" spans="1:12" ht="28.8" x14ac:dyDescent="0.3">
      <c r="A391" s="9">
        <v>44907</v>
      </c>
      <c r="B391" s="10" t="s">
        <v>246</v>
      </c>
      <c r="C391" s="11" t="s">
        <v>20</v>
      </c>
      <c r="D391" s="11" t="s">
        <v>369</v>
      </c>
      <c r="E391" s="34" t="s">
        <v>370</v>
      </c>
      <c r="F391" s="11" t="s">
        <v>15</v>
      </c>
      <c r="G391" s="11">
        <v>12</v>
      </c>
      <c r="H391" s="11" t="s">
        <v>371</v>
      </c>
      <c r="I391" s="32" t="s">
        <v>34</v>
      </c>
      <c r="J391" s="24" t="s">
        <v>35</v>
      </c>
      <c r="K391" s="7"/>
      <c r="L391" s="29" t="s">
        <v>36</v>
      </c>
    </row>
    <row r="392" spans="1:12" ht="28.8" x14ac:dyDescent="0.3">
      <c r="A392" s="9">
        <v>44907</v>
      </c>
      <c r="B392" s="10" t="s">
        <v>246</v>
      </c>
      <c r="C392" s="11" t="s">
        <v>82</v>
      </c>
      <c r="D392" s="11" t="s">
        <v>369</v>
      </c>
      <c r="E392" s="34" t="s">
        <v>372</v>
      </c>
      <c r="F392" s="11" t="s">
        <v>15</v>
      </c>
      <c r="G392" s="11">
        <v>12</v>
      </c>
      <c r="H392" s="11" t="s">
        <v>371</v>
      </c>
      <c r="I392" s="32" t="s">
        <v>34</v>
      </c>
      <c r="J392" s="24" t="s">
        <v>35</v>
      </c>
      <c r="K392" s="7"/>
      <c r="L392" s="29" t="s">
        <v>36</v>
      </c>
    </row>
    <row r="393" spans="1:12" ht="28.8" x14ac:dyDescent="0.3">
      <c r="A393" s="9">
        <v>44907</v>
      </c>
      <c r="B393" s="10" t="s">
        <v>246</v>
      </c>
      <c r="C393" s="11" t="s">
        <v>12</v>
      </c>
      <c r="D393" s="11" t="s">
        <v>369</v>
      </c>
      <c r="E393" s="34" t="s">
        <v>373</v>
      </c>
      <c r="F393" s="11" t="s">
        <v>15</v>
      </c>
      <c r="G393" s="11">
        <v>12</v>
      </c>
      <c r="H393" s="11" t="s">
        <v>371</v>
      </c>
      <c r="I393" s="32" t="s">
        <v>34</v>
      </c>
      <c r="J393" s="24" t="s">
        <v>35</v>
      </c>
      <c r="K393" s="7"/>
      <c r="L393" s="29" t="s">
        <v>36</v>
      </c>
    </row>
    <row r="394" spans="1:12" ht="28.8" x14ac:dyDescent="0.3">
      <c r="A394" s="9">
        <v>44907</v>
      </c>
      <c r="B394" s="10" t="s">
        <v>246</v>
      </c>
      <c r="C394" s="11" t="s">
        <v>235</v>
      </c>
      <c r="D394" s="11" t="s">
        <v>369</v>
      </c>
      <c r="E394" s="34" t="s">
        <v>374</v>
      </c>
      <c r="F394" s="11" t="s">
        <v>15</v>
      </c>
      <c r="G394" s="11">
        <v>12</v>
      </c>
      <c r="H394" s="11" t="s">
        <v>371</v>
      </c>
      <c r="I394" s="32" t="s">
        <v>34</v>
      </c>
      <c r="J394" s="24" t="s">
        <v>35</v>
      </c>
      <c r="K394" s="7"/>
      <c r="L394" s="29" t="s">
        <v>36</v>
      </c>
    </row>
    <row r="395" spans="1:12" ht="43.2" x14ac:dyDescent="0.3">
      <c r="A395" s="9">
        <v>44907</v>
      </c>
      <c r="B395" s="10" t="s">
        <v>246</v>
      </c>
      <c r="C395" s="11" t="s">
        <v>20</v>
      </c>
      <c r="D395" s="11" t="s">
        <v>247</v>
      </c>
      <c r="E395" s="34" t="s">
        <v>248</v>
      </c>
      <c r="F395" s="11" t="s">
        <v>15</v>
      </c>
      <c r="G395" s="11">
        <v>96</v>
      </c>
      <c r="H395" s="11" t="s">
        <v>249</v>
      </c>
      <c r="I395" s="32" t="s">
        <v>250</v>
      </c>
      <c r="J395" s="23" t="s">
        <v>251</v>
      </c>
      <c r="K395" s="7"/>
      <c r="L395" s="30" t="s">
        <v>252</v>
      </c>
    </row>
    <row r="396" spans="1:12" x14ac:dyDescent="0.3">
      <c r="A396" s="9">
        <v>44907</v>
      </c>
      <c r="B396" s="10" t="s">
        <v>246</v>
      </c>
      <c r="C396" s="11" t="s">
        <v>20</v>
      </c>
      <c r="D396" s="11" t="s">
        <v>375</v>
      </c>
      <c r="E396" s="34" t="s">
        <v>376</v>
      </c>
      <c r="F396" s="11" t="s">
        <v>15</v>
      </c>
      <c r="G396" s="11">
        <v>50</v>
      </c>
      <c r="H396" s="11" t="s">
        <v>16</v>
      </c>
      <c r="I396" s="32" t="s">
        <v>377</v>
      </c>
      <c r="J396" s="22" t="s">
        <v>30</v>
      </c>
      <c r="K396" s="7"/>
      <c r="L396" s="31" t="s">
        <v>31</v>
      </c>
    </row>
    <row r="397" spans="1:12" ht="28.8" x14ac:dyDescent="0.3">
      <c r="A397" s="9">
        <v>44908</v>
      </c>
      <c r="B397" s="10" t="s">
        <v>246</v>
      </c>
      <c r="C397" s="11" t="s">
        <v>12</v>
      </c>
      <c r="D397" s="11" t="s">
        <v>369</v>
      </c>
      <c r="E397" s="34" t="s">
        <v>378</v>
      </c>
      <c r="F397" s="11" t="s">
        <v>15</v>
      </c>
      <c r="G397" s="11">
        <v>12</v>
      </c>
      <c r="H397" s="11" t="s">
        <v>371</v>
      </c>
      <c r="I397" s="32" t="s">
        <v>47</v>
      </c>
      <c r="J397" s="24" t="s">
        <v>35</v>
      </c>
      <c r="K397" s="7"/>
      <c r="L397" s="29" t="s">
        <v>48</v>
      </c>
    </row>
    <row r="398" spans="1:12" ht="28.8" x14ac:dyDescent="0.3">
      <c r="A398" s="9">
        <v>44908</v>
      </c>
      <c r="B398" s="10" t="s">
        <v>246</v>
      </c>
      <c r="C398" s="11" t="s">
        <v>235</v>
      </c>
      <c r="D398" s="11" t="s">
        <v>369</v>
      </c>
      <c r="E398" s="34" t="s">
        <v>379</v>
      </c>
      <c r="F398" s="11" t="s">
        <v>15</v>
      </c>
      <c r="G398" s="11">
        <v>12</v>
      </c>
      <c r="H398" s="11" t="s">
        <v>371</v>
      </c>
      <c r="I398" s="32" t="s">
        <v>47</v>
      </c>
      <c r="J398" s="24" t="s">
        <v>35</v>
      </c>
      <c r="K398" s="7"/>
      <c r="L398" s="29" t="s">
        <v>48</v>
      </c>
    </row>
    <row r="399" spans="1:12" ht="28.8" x14ac:dyDescent="0.3">
      <c r="A399" s="9">
        <v>44908</v>
      </c>
      <c r="B399" s="10" t="s">
        <v>246</v>
      </c>
      <c r="C399" s="11" t="s">
        <v>82</v>
      </c>
      <c r="D399" s="11" t="s">
        <v>369</v>
      </c>
      <c r="E399" s="34" t="s">
        <v>380</v>
      </c>
      <c r="F399" s="11" t="s">
        <v>15</v>
      </c>
      <c r="G399" s="11">
        <v>12</v>
      </c>
      <c r="H399" s="11" t="s">
        <v>371</v>
      </c>
      <c r="I399" s="32" t="s">
        <v>47</v>
      </c>
      <c r="J399" s="24" t="s">
        <v>35</v>
      </c>
      <c r="K399" s="7"/>
      <c r="L399" s="29" t="s">
        <v>48</v>
      </c>
    </row>
    <row r="400" spans="1:12" ht="28.8" x14ac:dyDescent="0.3">
      <c r="A400" s="9">
        <v>44908</v>
      </c>
      <c r="B400" s="10" t="s">
        <v>246</v>
      </c>
      <c r="C400" s="11" t="s">
        <v>20</v>
      </c>
      <c r="D400" s="11" t="s">
        <v>253</v>
      </c>
      <c r="E400" s="34" t="s">
        <v>254</v>
      </c>
      <c r="F400" s="11" t="s">
        <v>255</v>
      </c>
      <c r="G400" s="11">
        <v>130</v>
      </c>
      <c r="H400" s="11" t="s">
        <v>249</v>
      </c>
      <c r="I400" s="38" t="s">
        <v>256</v>
      </c>
      <c r="J400" s="16"/>
      <c r="K400" s="16" t="s">
        <v>257</v>
      </c>
      <c r="L400" s="32"/>
    </row>
    <row r="401" spans="1:12" x14ac:dyDescent="0.3">
      <c r="A401" s="9">
        <v>44909</v>
      </c>
      <c r="B401" s="10" t="s">
        <v>246</v>
      </c>
      <c r="C401" s="11" t="s">
        <v>20</v>
      </c>
      <c r="D401" s="11" t="s">
        <v>258</v>
      </c>
      <c r="E401" s="34" t="s">
        <v>259</v>
      </c>
      <c r="F401" s="11" t="s">
        <v>211</v>
      </c>
      <c r="G401" s="11">
        <v>80</v>
      </c>
      <c r="H401" s="11" t="s">
        <v>16</v>
      </c>
      <c r="I401" s="32" t="s">
        <v>51</v>
      </c>
      <c r="J401" s="21" t="s">
        <v>18</v>
      </c>
      <c r="K401" s="7"/>
      <c r="L401" s="25" t="s">
        <v>52</v>
      </c>
    </row>
    <row r="402" spans="1:12" ht="28.8" x14ac:dyDescent="0.3">
      <c r="A402" s="9">
        <v>44909</v>
      </c>
      <c r="B402" s="10" t="s">
        <v>246</v>
      </c>
      <c r="C402" s="11" t="s">
        <v>12</v>
      </c>
      <c r="D402" s="11" t="s">
        <v>369</v>
      </c>
      <c r="E402" s="34" t="s">
        <v>381</v>
      </c>
      <c r="F402" s="11" t="s">
        <v>15</v>
      </c>
      <c r="G402" s="11">
        <v>12</v>
      </c>
      <c r="H402" s="11" t="s">
        <v>371</v>
      </c>
      <c r="I402" s="32" t="s">
        <v>47</v>
      </c>
      <c r="J402" s="24" t="s">
        <v>35</v>
      </c>
      <c r="K402" s="7"/>
      <c r="L402" s="29" t="s">
        <v>48</v>
      </c>
    </row>
    <row r="403" spans="1:12" ht="28.8" x14ac:dyDescent="0.3">
      <c r="A403" s="9">
        <v>44909</v>
      </c>
      <c r="B403" s="10" t="s">
        <v>246</v>
      </c>
      <c r="C403" s="11" t="s">
        <v>235</v>
      </c>
      <c r="D403" s="11" t="s">
        <v>369</v>
      </c>
      <c r="E403" s="34" t="s">
        <v>382</v>
      </c>
      <c r="F403" s="11" t="s">
        <v>15</v>
      </c>
      <c r="G403" s="11">
        <v>12</v>
      </c>
      <c r="H403" s="11" t="s">
        <v>371</v>
      </c>
      <c r="I403" s="32" t="s">
        <v>47</v>
      </c>
      <c r="J403" s="24" t="s">
        <v>35</v>
      </c>
      <c r="K403" s="7"/>
      <c r="L403" s="29" t="s">
        <v>48</v>
      </c>
    </row>
    <row r="404" spans="1:12" x14ac:dyDescent="0.3">
      <c r="A404" s="9">
        <v>44909</v>
      </c>
      <c r="B404" s="10" t="s">
        <v>246</v>
      </c>
      <c r="C404" s="11" t="s">
        <v>20</v>
      </c>
      <c r="D404" s="11" t="s">
        <v>375</v>
      </c>
      <c r="E404" s="34" t="s">
        <v>383</v>
      </c>
      <c r="F404" s="11" t="s">
        <v>15</v>
      </c>
      <c r="G404" s="11">
        <v>50</v>
      </c>
      <c r="H404" s="11" t="s">
        <v>16</v>
      </c>
      <c r="I404" s="32" t="s">
        <v>377</v>
      </c>
      <c r="J404" s="22" t="s">
        <v>30</v>
      </c>
      <c r="K404" s="7"/>
      <c r="L404" s="31" t="s">
        <v>31</v>
      </c>
    </row>
    <row r="405" spans="1:12" ht="28.8" x14ac:dyDescent="0.3">
      <c r="A405" s="9">
        <v>44909</v>
      </c>
      <c r="B405" s="10" t="s">
        <v>246</v>
      </c>
      <c r="C405" s="11" t="s">
        <v>20</v>
      </c>
      <c r="D405" s="11" t="s">
        <v>253</v>
      </c>
      <c r="E405" s="34" t="s">
        <v>260</v>
      </c>
      <c r="F405" s="11" t="s">
        <v>255</v>
      </c>
      <c r="G405" s="11">
        <v>130</v>
      </c>
      <c r="H405" s="11" t="s">
        <v>249</v>
      </c>
      <c r="I405" s="38" t="s">
        <v>256</v>
      </c>
      <c r="J405" s="16"/>
      <c r="K405" s="16" t="s">
        <v>257</v>
      </c>
      <c r="L405" s="32"/>
    </row>
    <row r="406" spans="1:12" ht="28.8" x14ac:dyDescent="0.3">
      <c r="A406" s="9">
        <v>44910</v>
      </c>
      <c r="B406" s="10" t="s">
        <v>246</v>
      </c>
      <c r="C406" s="11" t="s">
        <v>20</v>
      </c>
      <c r="D406" s="11" t="s">
        <v>369</v>
      </c>
      <c r="E406" s="34" t="s">
        <v>384</v>
      </c>
      <c r="F406" s="11" t="s">
        <v>15</v>
      </c>
      <c r="G406" s="11">
        <v>12</v>
      </c>
      <c r="H406" s="11" t="s">
        <v>371</v>
      </c>
      <c r="I406" s="32" t="s">
        <v>34</v>
      </c>
      <c r="J406" s="24" t="s">
        <v>35</v>
      </c>
      <c r="K406" s="7"/>
      <c r="L406" s="29" t="s">
        <v>36</v>
      </c>
    </row>
    <row r="407" spans="1:12" ht="28.8" x14ac:dyDescent="0.3">
      <c r="A407" s="9">
        <v>44910</v>
      </c>
      <c r="B407" s="10" t="s">
        <v>246</v>
      </c>
      <c r="C407" s="11" t="s">
        <v>82</v>
      </c>
      <c r="D407" s="11" t="s">
        <v>369</v>
      </c>
      <c r="E407" s="34" t="s">
        <v>385</v>
      </c>
      <c r="F407" s="11" t="s">
        <v>15</v>
      </c>
      <c r="G407" s="11">
        <v>12</v>
      </c>
      <c r="H407" s="11" t="s">
        <v>371</v>
      </c>
      <c r="I407" s="32" t="s">
        <v>34</v>
      </c>
      <c r="J407" s="24" t="s">
        <v>35</v>
      </c>
      <c r="K407" s="7"/>
      <c r="L407" s="29" t="s">
        <v>36</v>
      </c>
    </row>
    <row r="408" spans="1:12" ht="28.8" x14ac:dyDescent="0.3">
      <c r="A408" s="9">
        <v>44910</v>
      </c>
      <c r="B408" s="10" t="s">
        <v>246</v>
      </c>
      <c r="C408" s="11" t="s">
        <v>235</v>
      </c>
      <c r="D408" s="11" t="s">
        <v>369</v>
      </c>
      <c r="E408" s="34" t="s">
        <v>386</v>
      </c>
      <c r="F408" s="11" t="s">
        <v>15</v>
      </c>
      <c r="G408" s="11">
        <v>12</v>
      </c>
      <c r="H408" s="11" t="s">
        <v>371</v>
      </c>
      <c r="I408" s="32" t="s">
        <v>34</v>
      </c>
      <c r="J408" s="24" t="s">
        <v>35</v>
      </c>
      <c r="K408" s="7"/>
      <c r="L408" s="29" t="s">
        <v>36</v>
      </c>
    </row>
    <row r="409" spans="1:12" ht="28.8" x14ac:dyDescent="0.3">
      <c r="A409" s="9">
        <v>44910</v>
      </c>
      <c r="B409" s="10" t="s">
        <v>246</v>
      </c>
      <c r="C409" s="11" t="s">
        <v>12</v>
      </c>
      <c r="D409" s="11" t="s">
        <v>369</v>
      </c>
      <c r="E409" s="34" t="s">
        <v>387</v>
      </c>
      <c r="F409" s="11" t="s">
        <v>15</v>
      </c>
      <c r="G409" s="11">
        <v>12</v>
      </c>
      <c r="H409" s="11" t="s">
        <v>371</v>
      </c>
      <c r="I409" s="32" t="s">
        <v>34</v>
      </c>
      <c r="J409" s="24" t="s">
        <v>35</v>
      </c>
      <c r="K409" s="7"/>
      <c r="L409" s="29" t="s">
        <v>36</v>
      </c>
    </row>
    <row r="410" spans="1:12" ht="43.2" x14ac:dyDescent="0.3">
      <c r="A410" s="9">
        <v>44910</v>
      </c>
      <c r="B410" s="10" t="s">
        <v>246</v>
      </c>
      <c r="C410" s="11" t="s">
        <v>20</v>
      </c>
      <c r="D410" s="11" t="s">
        <v>247</v>
      </c>
      <c r="E410" s="34" t="s">
        <v>264</v>
      </c>
      <c r="F410" s="11" t="s">
        <v>15</v>
      </c>
      <c r="G410" s="11">
        <v>96</v>
      </c>
      <c r="H410" s="11" t="s">
        <v>249</v>
      </c>
      <c r="I410" s="32" t="s">
        <v>250</v>
      </c>
      <c r="J410" s="23" t="s">
        <v>251</v>
      </c>
      <c r="K410" s="7"/>
      <c r="L410" s="30" t="s">
        <v>252</v>
      </c>
    </row>
    <row r="411" spans="1:12" ht="28.8" x14ac:dyDescent="0.3">
      <c r="A411" s="9">
        <v>44910</v>
      </c>
      <c r="B411" s="10" t="s">
        <v>246</v>
      </c>
      <c r="C411" s="11" t="s">
        <v>20</v>
      </c>
      <c r="D411" s="11" t="s">
        <v>253</v>
      </c>
      <c r="E411" s="34" t="s">
        <v>265</v>
      </c>
      <c r="F411" s="11" t="s">
        <v>255</v>
      </c>
      <c r="G411" s="11">
        <v>130</v>
      </c>
      <c r="H411" s="11" t="s">
        <v>249</v>
      </c>
      <c r="I411" s="38" t="s">
        <v>256</v>
      </c>
      <c r="J411" s="16"/>
      <c r="K411" s="16" t="s">
        <v>257</v>
      </c>
      <c r="L411" s="32"/>
    </row>
    <row r="412" spans="1:12" ht="28.8" x14ac:dyDescent="0.3">
      <c r="A412" s="9">
        <v>44911</v>
      </c>
      <c r="B412" s="10" t="s">
        <v>246</v>
      </c>
      <c r="C412" s="11" t="s">
        <v>12</v>
      </c>
      <c r="D412" s="11" t="s">
        <v>369</v>
      </c>
      <c r="E412" s="34" t="s">
        <v>388</v>
      </c>
      <c r="F412" s="11" t="s">
        <v>15</v>
      </c>
      <c r="G412" s="11">
        <v>12</v>
      </c>
      <c r="H412" s="11" t="s">
        <v>371</v>
      </c>
      <c r="I412" s="32" t="s">
        <v>47</v>
      </c>
      <c r="J412" s="24" t="s">
        <v>35</v>
      </c>
      <c r="K412" s="7"/>
      <c r="L412" s="29" t="s">
        <v>48</v>
      </c>
    </row>
    <row r="413" spans="1:12" ht="28.8" x14ac:dyDescent="0.3">
      <c r="A413" s="9">
        <v>44911</v>
      </c>
      <c r="B413" s="10" t="s">
        <v>246</v>
      </c>
      <c r="C413" s="11" t="s">
        <v>20</v>
      </c>
      <c r="D413" s="11" t="s">
        <v>369</v>
      </c>
      <c r="E413" s="34" t="s">
        <v>389</v>
      </c>
      <c r="F413" s="11" t="s">
        <v>15</v>
      </c>
      <c r="G413" s="11">
        <v>12</v>
      </c>
      <c r="H413" s="11" t="s">
        <v>371</v>
      </c>
      <c r="I413" s="32" t="s">
        <v>47</v>
      </c>
      <c r="J413" s="24" t="s">
        <v>35</v>
      </c>
      <c r="K413" s="7"/>
      <c r="L413" s="29" t="s">
        <v>48</v>
      </c>
    </row>
    <row r="414" spans="1:12" ht="28.8" x14ac:dyDescent="0.3">
      <c r="A414" s="9">
        <v>44911</v>
      </c>
      <c r="B414" s="10" t="s">
        <v>246</v>
      </c>
      <c r="C414" s="11" t="s">
        <v>82</v>
      </c>
      <c r="D414" s="11" t="s">
        <v>369</v>
      </c>
      <c r="E414" s="34" t="s">
        <v>390</v>
      </c>
      <c r="F414" s="11" t="s">
        <v>15</v>
      </c>
      <c r="G414" s="11">
        <v>12</v>
      </c>
      <c r="H414" s="11" t="s">
        <v>371</v>
      </c>
      <c r="I414" s="32" t="s">
        <v>47</v>
      </c>
      <c r="J414" s="24" t="s">
        <v>35</v>
      </c>
      <c r="K414" s="7"/>
      <c r="L414" s="29" t="s">
        <v>48</v>
      </c>
    </row>
    <row r="415" spans="1:12" ht="28.8" x14ac:dyDescent="0.3">
      <c r="A415" s="9">
        <v>44911</v>
      </c>
      <c r="B415" s="10" t="s">
        <v>246</v>
      </c>
      <c r="C415" s="11" t="s">
        <v>235</v>
      </c>
      <c r="D415" s="11" t="s">
        <v>369</v>
      </c>
      <c r="E415" s="34" t="s">
        <v>391</v>
      </c>
      <c r="F415" s="11" t="s">
        <v>15</v>
      </c>
      <c r="G415" s="11">
        <v>12</v>
      </c>
      <c r="H415" s="11" t="s">
        <v>371</v>
      </c>
      <c r="I415" s="32" t="s">
        <v>47</v>
      </c>
      <c r="J415" s="24" t="s">
        <v>35</v>
      </c>
      <c r="K415" s="7"/>
      <c r="L415" s="29" t="s">
        <v>48</v>
      </c>
    </row>
    <row r="416" spans="1:12" ht="28.8" x14ac:dyDescent="0.3">
      <c r="A416" s="9">
        <v>44911</v>
      </c>
      <c r="B416" s="10" t="s">
        <v>246</v>
      </c>
      <c r="C416" s="11" t="s">
        <v>20</v>
      </c>
      <c r="D416" s="11" t="s">
        <v>253</v>
      </c>
      <c r="E416" s="34" t="s">
        <v>267</v>
      </c>
      <c r="F416" s="11" t="s">
        <v>255</v>
      </c>
      <c r="G416" s="11">
        <v>130</v>
      </c>
      <c r="H416" s="11" t="s">
        <v>249</v>
      </c>
      <c r="I416" s="38" t="s">
        <v>256</v>
      </c>
      <c r="J416" s="16"/>
      <c r="K416" s="16" t="s">
        <v>257</v>
      </c>
      <c r="L416" s="32"/>
    </row>
    <row r="417" spans="1:12" ht="28.8" x14ac:dyDescent="0.3">
      <c r="A417" s="9">
        <v>44914</v>
      </c>
      <c r="B417" s="10" t="s">
        <v>246</v>
      </c>
      <c r="C417" s="11" t="s">
        <v>20</v>
      </c>
      <c r="D417" s="11" t="s">
        <v>369</v>
      </c>
      <c r="E417" s="34" t="s">
        <v>392</v>
      </c>
      <c r="F417" s="11" t="s">
        <v>15</v>
      </c>
      <c r="G417" s="11">
        <v>12</v>
      </c>
      <c r="H417" s="11" t="s">
        <v>371</v>
      </c>
      <c r="I417" s="32" t="s">
        <v>47</v>
      </c>
      <c r="J417" s="24" t="s">
        <v>35</v>
      </c>
      <c r="K417" s="7"/>
      <c r="L417" s="29" t="s">
        <v>48</v>
      </c>
    </row>
    <row r="418" spans="1:12" ht="28.8" x14ac:dyDescent="0.3">
      <c r="A418" s="9">
        <v>44914</v>
      </c>
      <c r="B418" s="10" t="s">
        <v>246</v>
      </c>
      <c r="C418" s="11" t="s">
        <v>82</v>
      </c>
      <c r="D418" s="11" t="s">
        <v>369</v>
      </c>
      <c r="E418" s="34" t="s">
        <v>393</v>
      </c>
      <c r="F418" s="11" t="s">
        <v>15</v>
      </c>
      <c r="G418" s="11">
        <v>12</v>
      </c>
      <c r="H418" s="11" t="s">
        <v>371</v>
      </c>
      <c r="I418" s="32" t="s">
        <v>47</v>
      </c>
      <c r="J418" s="24" t="s">
        <v>35</v>
      </c>
      <c r="K418" s="7"/>
      <c r="L418" s="29" t="s">
        <v>48</v>
      </c>
    </row>
    <row r="419" spans="1:12" ht="28.8" x14ac:dyDescent="0.3">
      <c r="A419" s="9">
        <v>44914</v>
      </c>
      <c r="B419" s="10" t="s">
        <v>246</v>
      </c>
      <c r="C419" s="11" t="s">
        <v>12</v>
      </c>
      <c r="D419" s="11" t="s">
        <v>369</v>
      </c>
      <c r="E419" s="34" t="s">
        <v>394</v>
      </c>
      <c r="F419" s="11" t="s">
        <v>15</v>
      </c>
      <c r="G419" s="11">
        <v>12</v>
      </c>
      <c r="H419" s="11" t="s">
        <v>371</v>
      </c>
      <c r="I419" s="32" t="s">
        <v>47</v>
      </c>
      <c r="J419" s="24" t="s">
        <v>35</v>
      </c>
      <c r="K419" s="7"/>
      <c r="L419" s="29" t="s">
        <v>48</v>
      </c>
    </row>
    <row r="420" spans="1:12" ht="28.8" x14ac:dyDescent="0.3">
      <c r="A420" s="9">
        <v>44914</v>
      </c>
      <c r="B420" s="10" t="s">
        <v>246</v>
      </c>
      <c r="C420" s="11" t="s">
        <v>235</v>
      </c>
      <c r="D420" s="11" t="s">
        <v>369</v>
      </c>
      <c r="E420" s="34" t="s">
        <v>395</v>
      </c>
      <c r="F420" s="11" t="s">
        <v>15</v>
      </c>
      <c r="G420" s="11">
        <v>12</v>
      </c>
      <c r="H420" s="11" t="s">
        <v>371</v>
      </c>
      <c r="I420" s="32" t="s">
        <v>47</v>
      </c>
      <c r="J420" s="24" t="s">
        <v>35</v>
      </c>
      <c r="K420" s="7"/>
      <c r="L420" s="29" t="s">
        <v>48</v>
      </c>
    </row>
    <row r="421" spans="1:12" x14ac:dyDescent="0.3">
      <c r="A421" s="9">
        <v>44916</v>
      </c>
      <c r="B421" s="10" t="s">
        <v>246</v>
      </c>
      <c r="C421" s="11" t="s">
        <v>242</v>
      </c>
      <c r="D421" s="11" t="s">
        <v>258</v>
      </c>
      <c r="E421" s="34" t="s">
        <v>396</v>
      </c>
      <c r="F421" s="11" t="s">
        <v>244</v>
      </c>
      <c r="G421" s="11">
        <v>85</v>
      </c>
      <c r="H421" s="11" t="s">
        <v>245</v>
      </c>
      <c r="I421" s="32" t="s">
        <v>114</v>
      </c>
      <c r="J421" s="21" t="s">
        <v>18</v>
      </c>
      <c r="K421" s="7"/>
      <c r="L421" s="25" t="s">
        <v>52</v>
      </c>
    </row>
    <row r="422" spans="1:12" hidden="1" x14ac:dyDescent="0.3">
      <c r="A422" s="13">
        <v>44935</v>
      </c>
      <c r="B422" s="14" t="s">
        <v>397</v>
      </c>
      <c r="C422" s="15" t="s">
        <v>20</v>
      </c>
      <c r="D422" s="15" t="s">
        <v>398</v>
      </c>
      <c r="E422" s="35" t="s">
        <v>399</v>
      </c>
      <c r="F422" s="15" t="s">
        <v>263</v>
      </c>
      <c r="G422" s="15">
        <v>50</v>
      </c>
      <c r="H422" s="15" t="s">
        <v>58</v>
      </c>
      <c r="I422" s="32" t="s">
        <v>400</v>
      </c>
      <c r="J422" s="21" t="s">
        <v>18</v>
      </c>
      <c r="K422" s="7"/>
      <c r="L422" s="25" t="s">
        <v>401</v>
      </c>
    </row>
    <row r="423" spans="1:12" ht="43.2" hidden="1" x14ac:dyDescent="0.3">
      <c r="A423" s="13">
        <v>44935</v>
      </c>
      <c r="B423" s="14" t="s">
        <v>397</v>
      </c>
      <c r="C423" s="15" t="s">
        <v>20</v>
      </c>
      <c r="D423" s="15" t="s">
        <v>402</v>
      </c>
      <c r="E423" s="35" t="s">
        <v>403</v>
      </c>
      <c r="F423" s="15" t="s">
        <v>15</v>
      </c>
      <c r="G423" s="15">
        <v>65</v>
      </c>
      <c r="H423" s="15" t="s">
        <v>28</v>
      </c>
      <c r="I423" s="32" t="s">
        <v>404</v>
      </c>
      <c r="J423" s="23" t="s">
        <v>251</v>
      </c>
      <c r="K423" s="7"/>
      <c r="L423" s="30" t="s">
        <v>252</v>
      </c>
    </row>
    <row r="424" spans="1:12" hidden="1" x14ac:dyDescent="0.3">
      <c r="A424" s="13">
        <v>44935</v>
      </c>
      <c r="B424" s="14" t="s">
        <v>397</v>
      </c>
      <c r="C424" s="15" t="s">
        <v>82</v>
      </c>
      <c r="D424" s="15" t="s">
        <v>398</v>
      </c>
      <c r="E424" s="35" t="s">
        <v>405</v>
      </c>
      <c r="F424" s="15" t="s">
        <v>211</v>
      </c>
      <c r="G424" s="15">
        <v>50</v>
      </c>
      <c r="H424" s="15" t="s">
        <v>58</v>
      </c>
      <c r="I424" s="32" t="s">
        <v>400</v>
      </c>
      <c r="J424" s="21" t="s">
        <v>18</v>
      </c>
      <c r="K424" s="7"/>
      <c r="L424" s="25" t="s">
        <v>401</v>
      </c>
    </row>
    <row r="425" spans="1:12" ht="28.8" hidden="1" x14ac:dyDescent="0.3">
      <c r="A425" s="13">
        <v>44935</v>
      </c>
      <c r="B425" s="14" t="s">
        <v>397</v>
      </c>
      <c r="C425" s="15" t="s">
        <v>12</v>
      </c>
      <c r="D425" s="15" t="s">
        <v>406</v>
      </c>
      <c r="E425" s="35" t="s">
        <v>407</v>
      </c>
      <c r="F425" s="15" t="s">
        <v>15</v>
      </c>
      <c r="G425" s="15">
        <v>75</v>
      </c>
      <c r="H425" s="15" t="s">
        <v>16</v>
      </c>
      <c r="I425" s="37" t="s">
        <v>408</v>
      </c>
      <c r="J425" s="24" t="s">
        <v>35</v>
      </c>
      <c r="K425" s="24" t="s">
        <v>35</v>
      </c>
      <c r="L425" s="29" t="s">
        <v>36</v>
      </c>
    </row>
    <row r="426" spans="1:12" ht="28.8" hidden="1" x14ac:dyDescent="0.3">
      <c r="A426" s="13">
        <v>44936</v>
      </c>
      <c r="B426" s="14" t="s">
        <v>397</v>
      </c>
      <c r="C426" s="15" t="s">
        <v>20</v>
      </c>
      <c r="D426" s="15" t="s">
        <v>406</v>
      </c>
      <c r="E426" s="35" t="s">
        <v>409</v>
      </c>
      <c r="F426" s="15" t="s">
        <v>15</v>
      </c>
      <c r="G426" s="15">
        <v>75</v>
      </c>
      <c r="H426" s="15" t="s">
        <v>16</v>
      </c>
      <c r="I426" s="37" t="s">
        <v>408</v>
      </c>
      <c r="J426" s="24" t="s">
        <v>35</v>
      </c>
      <c r="K426" s="24" t="s">
        <v>35</v>
      </c>
      <c r="L426" s="29" t="s">
        <v>36</v>
      </c>
    </row>
    <row r="427" spans="1:12" hidden="1" x14ac:dyDescent="0.3">
      <c r="A427" s="13">
        <v>44936</v>
      </c>
      <c r="B427" s="14" t="s">
        <v>397</v>
      </c>
      <c r="C427" s="15" t="s">
        <v>20</v>
      </c>
      <c r="D427" s="15" t="s">
        <v>398</v>
      </c>
      <c r="E427" s="35" t="s">
        <v>410</v>
      </c>
      <c r="F427" s="15" t="s">
        <v>263</v>
      </c>
      <c r="G427" s="15">
        <v>50</v>
      </c>
      <c r="H427" s="15" t="s">
        <v>58</v>
      </c>
      <c r="I427" s="32" t="s">
        <v>400</v>
      </c>
      <c r="J427" s="21" t="s">
        <v>18</v>
      </c>
      <c r="K427" s="7"/>
      <c r="L427" s="25" t="s">
        <v>401</v>
      </c>
    </row>
    <row r="428" spans="1:12" ht="43.2" hidden="1" x14ac:dyDescent="0.3">
      <c r="A428" s="13">
        <v>44936</v>
      </c>
      <c r="B428" s="14" t="s">
        <v>397</v>
      </c>
      <c r="C428" s="15" t="s">
        <v>20</v>
      </c>
      <c r="D428" s="15" t="s">
        <v>402</v>
      </c>
      <c r="E428" s="35" t="s">
        <v>411</v>
      </c>
      <c r="F428" s="15" t="s">
        <v>15</v>
      </c>
      <c r="G428" s="15">
        <v>65</v>
      </c>
      <c r="H428" s="15" t="s">
        <v>28</v>
      </c>
      <c r="I428" s="32" t="s">
        <v>250</v>
      </c>
      <c r="J428" s="23" t="s">
        <v>251</v>
      </c>
      <c r="K428" s="7"/>
      <c r="L428" s="30" t="s">
        <v>252</v>
      </c>
    </row>
    <row r="429" spans="1:12" hidden="1" x14ac:dyDescent="0.3">
      <c r="A429" s="13">
        <v>44936</v>
      </c>
      <c r="B429" s="14" t="s">
        <v>397</v>
      </c>
      <c r="C429" s="15" t="s">
        <v>82</v>
      </c>
      <c r="D429" s="15" t="s">
        <v>398</v>
      </c>
      <c r="E429" s="35" t="s">
        <v>412</v>
      </c>
      <c r="F429" s="15" t="s">
        <v>211</v>
      </c>
      <c r="G429" s="15">
        <v>50</v>
      </c>
      <c r="H429" s="15" t="s">
        <v>58</v>
      </c>
      <c r="I429" s="32" t="s">
        <v>400</v>
      </c>
      <c r="J429" s="21" t="s">
        <v>18</v>
      </c>
      <c r="K429" s="7"/>
      <c r="L429" s="25" t="s">
        <v>401</v>
      </c>
    </row>
    <row r="430" spans="1:12" ht="28.8" hidden="1" x14ac:dyDescent="0.3">
      <c r="A430" s="13">
        <v>44936</v>
      </c>
      <c r="B430" s="14" t="s">
        <v>397</v>
      </c>
      <c r="C430" s="15" t="s">
        <v>12</v>
      </c>
      <c r="D430" s="15" t="s">
        <v>406</v>
      </c>
      <c r="E430" s="35" t="s">
        <v>413</v>
      </c>
      <c r="F430" s="15" t="s">
        <v>15</v>
      </c>
      <c r="G430" s="15">
        <v>75</v>
      </c>
      <c r="H430" s="15" t="s">
        <v>16</v>
      </c>
      <c r="I430" s="37" t="s">
        <v>408</v>
      </c>
      <c r="J430" s="24" t="s">
        <v>35</v>
      </c>
      <c r="K430" s="24" t="s">
        <v>35</v>
      </c>
      <c r="L430" s="29" t="s">
        <v>36</v>
      </c>
    </row>
    <row r="431" spans="1:12" hidden="1" x14ac:dyDescent="0.3">
      <c r="A431" s="13">
        <v>44937</v>
      </c>
      <c r="B431" s="14" t="s">
        <v>397</v>
      </c>
      <c r="C431" s="15" t="s">
        <v>20</v>
      </c>
      <c r="D431" s="15" t="s">
        <v>398</v>
      </c>
      <c r="E431" s="35" t="s">
        <v>414</v>
      </c>
      <c r="F431" s="15" t="s">
        <v>263</v>
      </c>
      <c r="G431" s="15">
        <v>50</v>
      </c>
      <c r="H431" s="15" t="s">
        <v>58</v>
      </c>
      <c r="I431" s="32" t="s">
        <v>400</v>
      </c>
      <c r="J431" s="21" t="s">
        <v>18</v>
      </c>
      <c r="K431" s="7"/>
      <c r="L431" s="25" t="s">
        <v>401</v>
      </c>
    </row>
    <row r="432" spans="1:12" ht="43.2" hidden="1" x14ac:dyDescent="0.3">
      <c r="A432" s="13">
        <v>44937</v>
      </c>
      <c r="B432" s="14" t="s">
        <v>397</v>
      </c>
      <c r="C432" s="15" t="s">
        <v>20</v>
      </c>
      <c r="D432" s="15" t="s">
        <v>402</v>
      </c>
      <c r="E432" s="35" t="s">
        <v>415</v>
      </c>
      <c r="F432" s="15" t="s">
        <v>15</v>
      </c>
      <c r="G432" s="15">
        <v>65</v>
      </c>
      <c r="H432" s="15" t="s">
        <v>28</v>
      </c>
      <c r="I432" s="32" t="s">
        <v>404</v>
      </c>
      <c r="J432" s="23" t="s">
        <v>251</v>
      </c>
      <c r="K432" s="7"/>
      <c r="L432" s="30" t="s">
        <v>252</v>
      </c>
    </row>
    <row r="433" spans="1:12" hidden="1" x14ac:dyDescent="0.3">
      <c r="A433" s="13">
        <v>44937</v>
      </c>
      <c r="B433" s="14" t="s">
        <v>397</v>
      </c>
      <c r="C433" s="15" t="s">
        <v>82</v>
      </c>
      <c r="D433" s="15" t="s">
        <v>398</v>
      </c>
      <c r="E433" s="35" t="s">
        <v>416</v>
      </c>
      <c r="F433" s="15" t="s">
        <v>211</v>
      </c>
      <c r="G433" s="15">
        <v>50</v>
      </c>
      <c r="H433" s="15" t="s">
        <v>58</v>
      </c>
      <c r="I433" s="32" t="s">
        <v>400</v>
      </c>
      <c r="J433" s="21" t="s">
        <v>18</v>
      </c>
      <c r="K433" s="7"/>
      <c r="L433" s="25" t="s">
        <v>401</v>
      </c>
    </row>
    <row r="434" spans="1:12" hidden="1" x14ac:dyDescent="0.3">
      <c r="A434" s="13">
        <v>44937</v>
      </c>
      <c r="B434" s="14" t="s">
        <v>397</v>
      </c>
      <c r="C434" s="15" t="s">
        <v>12</v>
      </c>
      <c r="D434" s="15" t="s">
        <v>417</v>
      </c>
      <c r="E434" s="35" t="s">
        <v>418</v>
      </c>
      <c r="F434" s="15" t="s">
        <v>15</v>
      </c>
      <c r="G434" s="15">
        <v>20</v>
      </c>
      <c r="H434" s="15" t="s">
        <v>58</v>
      </c>
      <c r="I434" s="32" t="s">
        <v>17</v>
      </c>
      <c r="J434" s="21" t="s">
        <v>18</v>
      </c>
      <c r="K434" s="7"/>
      <c r="L434" s="25" t="s">
        <v>19</v>
      </c>
    </row>
    <row r="435" spans="1:12" ht="28.8" hidden="1" x14ac:dyDescent="0.3">
      <c r="A435" s="13">
        <v>44937</v>
      </c>
      <c r="B435" s="14" t="s">
        <v>397</v>
      </c>
      <c r="C435" s="15" t="s">
        <v>12</v>
      </c>
      <c r="D435" s="15" t="s">
        <v>419</v>
      </c>
      <c r="E435" s="35" t="s">
        <v>420</v>
      </c>
      <c r="F435" s="15" t="s">
        <v>15</v>
      </c>
      <c r="G435" s="15">
        <v>54</v>
      </c>
      <c r="H435" s="15" t="s">
        <v>16</v>
      </c>
      <c r="I435" s="32" t="s">
        <v>34</v>
      </c>
      <c r="J435" s="24" t="s">
        <v>35</v>
      </c>
      <c r="K435" s="7"/>
      <c r="L435" s="29" t="s">
        <v>36</v>
      </c>
    </row>
    <row r="436" spans="1:12" hidden="1" x14ac:dyDescent="0.3">
      <c r="A436" s="13">
        <v>44937</v>
      </c>
      <c r="B436" s="14" t="s">
        <v>397</v>
      </c>
      <c r="C436" s="15" t="s">
        <v>12</v>
      </c>
      <c r="D436" s="15" t="s">
        <v>406</v>
      </c>
      <c r="E436" s="35" t="s">
        <v>421</v>
      </c>
      <c r="F436" s="15" t="s">
        <v>15</v>
      </c>
      <c r="G436" s="15">
        <v>75</v>
      </c>
      <c r="H436" s="15" t="s">
        <v>16</v>
      </c>
      <c r="I436" s="28" t="s">
        <v>100</v>
      </c>
      <c r="J436" s="17"/>
      <c r="K436" s="24" t="s">
        <v>35</v>
      </c>
      <c r="L436" s="28"/>
    </row>
    <row r="437" spans="1:12" hidden="1" x14ac:dyDescent="0.3">
      <c r="A437" s="13">
        <v>44937</v>
      </c>
      <c r="B437" s="14" t="s">
        <v>397</v>
      </c>
      <c r="C437" s="15" t="s">
        <v>422</v>
      </c>
      <c r="D437" s="15" t="s">
        <v>37</v>
      </c>
      <c r="E437" s="35" t="s">
        <v>423</v>
      </c>
      <c r="F437" s="15" t="s">
        <v>424</v>
      </c>
      <c r="G437" s="15">
        <v>25</v>
      </c>
      <c r="H437" s="15" t="s">
        <v>245</v>
      </c>
      <c r="I437" s="32" t="s">
        <v>17</v>
      </c>
      <c r="J437" s="21" t="s">
        <v>18</v>
      </c>
      <c r="K437" s="7"/>
      <c r="L437" s="25" t="s">
        <v>19</v>
      </c>
    </row>
    <row r="438" spans="1:12" ht="28.8" hidden="1" x14ac:dyDescent="0.3">
      <c r="A438" s="13">
        <v>44938</v>
      </c>
      <c r="B438" s="14" t="s">
        <v>397</v>
      </c>
      <c r="C438" s="15" t="s">
        <v>20</v>
      </c>
      <c r="D438" s="15" t="s">
        <v>406</v>
      </c>
      <c r="E438" s="35" t="s">
        <v>425</v>
      </c>
      <c r="F438" s="15" t="s">
        <v>15</v>
      </c>
      <c r="G438" s="15">
        <v>75</v>
      </c>
      <c r="H438" s="15" t="s">
        <v>16</v>
      </c>
      <c r="I438" s="37" t="s">
        <v>408</v>
      </c>
      <c r="J438" s="24" t="s">
        <v>35</v>
      </c>
      <c r="K438" s="24" t="s">
        <v>35</v>
      </c>
      <c r="L438" s="29" t="s">
        <v>36</v>
      </c>
    </row>
    <row r="439" spans="1:12" hidden="1" x14ac:dyDescent="0.3">
      <c r="A439" s="13">
        <v>44938</v>
      </c>
      <c r="B439" s="14" t="s">
        <v>397</v>
      </c>
      <c r="C439" s="15" t="s">
        <v>20</v>
      </c>
      <c r="D439" s="15" t="s">
        <v>398</v>
      </c>
      <c r="E439" s="35" t="s">
        <v>426</v>
      </c>
      <c r="F439" s="15" t="s">
        <v>263</v>
      </c>
      <c r="G439" s="15">
        <v>50</v>
      </c>
      <c r="H439" s="15" t="s">
        <v>58</v>
      </c>
      <c r="I439" s="32" t="s">
        <v>400</v>
      </c>
      <c r="J439" s="21" t="s">
        <v>18</v>
      </c>
      <c r="K439" s="7"/>
      <c r="L439" s="25" t="s">
        <v>401</v>
      </c>
    </row>
    <row r="440" spans="1:12" ht="43.2" hidden="1" x14ac:dyDescent="0.3">
      <c r="A440" s="13">
        <v>44938</v>
      </c>
      <c r="B440" s="14" t="s">
        <v>397</v>
      </c>
      <c r="C440" s="15" t="s">
        <v>20</v>
      </c>
      <c r="D440" s="15" t="s">
        <v>402</v>
      </c>
      <c r="E440" s="35" t="s">
        <v>427</v>
      </c>
      <c r="F440" s="15" t="s">
        <v>15</v>
      </c>
      <c r="G440" s="15">
        <v>65</v>
      </c>
      <c r="H440" s="15" t="s">
        <v>28</v>
      </c>
      <c r="I440" s="32" t="s">
        <v>250</v>
      </c>
      <c r="J440" s="23" t="s">
        <v>251</v>
      </c>
      <c r="K440" s="7"/>
      <c r="L440" s="30" t="s">
        <v>252</v>
      </c>
    </row>
    <row r="441" spans="1:12" hidden="1" x14ac:dyDescent="0.3">
      <c r="A441" s="13">
        <v>44938</v>
      </c>
      <c r="B441" s="14" t="s">
        <v>397</v>
      </c>
      <c r="C441" s="15" t="s">
        <v>82</v>
      </c>
      <c r="D441" s="15" t="s">
        <v>398</v>
      </c>
      <c r="E441" s="35" t="s">
        <v>428</v>
      </c>
      <c r="F441" s="15" t="s">
        <v>211</v>
      </c>
      <c r="G441" s="15">
        <v>50</v>
      </c>
      <c r="H441" s="15" t="s">
        <v>58</v>
      </c>
      <c r="I441" s="32" t="s">
        <v>400</v>
      </c>
      <c r="J441" s="21" t="s">
        <v>18</v>
      </c>
      <c r="K441" s="7"/>
      <c r="L441" s="25" t="s">
        <v>401</v>
      </c>
    </row>
    <row r="442" spans="1:12" hidden="1" x14ac:dyDescent="0.3">
      <c r="A442" s="13">
        <v>44938</v>
      </c>
      <c r="B442" s="14" t="s">
        <v>397</v>
      </c>
      <c r="C442" s="15" t="s">
        <v>12</v>
      </c>
      <c r="D442" s="15" t="s">
        <v>417</v>
      </c>
      <c r="E442" s="35" t="s">
        <v>429</v>
      </c>
      <c r="F442" s="15" t="s">
        <v>15</v>
      </c>
      <c r="G442" s="15">
        <v>20</v>
      </c>
      <c r="H442" s="15" t="s">
        <v>58</v>
      </c>
      <c r="I442" s="32" t="s">
        <v>17</v>
      </c>
      <c r="J442" s="21" t="s">
        <v>18</v>
      </c>
      <c r="K442" s="7"/>
      <c r="L442" s="25" t="s">
        <v>19</v>
      </c>
    </row>
    <row r="443" spans="1:12" ht="28.8" hidden="1" x14ac:dyDescent="0.3">
      <c r="A443" s="13">
        <v>44938</v>
      </c>
      <c r="B443" s="14" t="s">
        <v>397</v>
      </c>
      <c r="C443" s="15" t="s">
        <v>12</v>
      </c>
      <c r="D443" s="15" t="s">
        <v>419</v>
      </c>
      <c r="E443" s="35" t="s">
        <v>430</v>
      </c>
      <c r="F443" s="15" t="s">
        <v>15</v>
      </c>
      <c r="G443" s="15">
        <v>54</v>
      </c>
      <c r="H443" s="15" t="s">
        <v>16</v>
      </c>
      <c r="I443" s="32" t="s">
        <v>34</v>
      </c>
      <c r="J443" s="24" t="s">
        <v>35</v>
      </c>
      <c r="K443" s="7"/>
      <c r="L443" s="29" t="s">
        <v>36</v>
      </c>
    </row>
    <row r="444" spans="1:12" hidden="1" x14ac:dyDescent="0.3">
      <c r="A444" s="13">
        <v>44938</v>
      </c>
      <c r="B444" s="14" t="s">
        <v>397</v>
      </c>
      <c r="C444" s="15" t="s">
        <v>12</v>
      </c>
      <c r="D444" s="15" t="s">
        <v>406</v>
      </c>
      <c r="E444" s="35" t="s">
        <v>421</v>
      </c>
      <c r="F444" s="15" t="s">
        <v>15</v>
      </c>
      <c r="G444" s="15">
        <v>75</v>
      </c>
      <c r="H444" s="15" t="s">
        <v>16</v>
      </c>
      <c r="I444" s="28" t="s">
        <v>100</v>
      </c>
      <c r="J444" s="17"/>
      <c r="K444" s="24" t="s">
        <v>35</v>
      </c>
      <c r="L444" s="28"/>
    </row>
    <row r="445" spans="1:12" hidden="1" x14ac:dyDescent="0.3">
      <c r="A445" s="13">
        <v>44939</v>
      </c>
      <c r="B445" s="14" t="s">
        <v>397</v>
      </c>
      <c r="C445" s="15" t="s">
        <v>20</v>
      </c>
      <c r="D445" s="15" t="s">
        <v>398</v>
      </c>
      <c r="E445" s="35" t="s">
        <v>431</v>
      </c>
      <c r="F445" s="15" t="s">
        <v>263</v>
      </c>
      <c r="G445" s="15">
        <v>50</v>
      </c>
      <c r="H445" s="15" t="s">
        <v>58</v>
      </c>
      <c r="I445" s="32" t="s">
        <v>400</v>
      </c>
      <c r="J445" s="21" t="s">
        <v>18</v>
      </c>
      <c r="K445" s="7"/>
      <c r="L445" s="25" t="s">
        <v>401</v>
      </c>
    </row>
    <row r="446" spans="1:12" ht="43.2" hidden="1" x14ac:dyDescent="0.3">
      <c r="A446" s="13">
        <v>44939</v>
      </c>
      <c r="B446" s="14" t="s">
        <v>397</v>
      </c>
      <c r="C446" s="15" t="s">
        <v>20</v>
      </c>
      <c r="D446" s="15" t="s">
        <v>402</v>
      </c>
      <c r="E446" s="35" t="s">
        <v>432</v>
      </c>
      <c r="F446" s="15" t="s">
        <v>15</v>
      </c>
      <c r="G446" s="15">
        <v>65</v>
      </c>
      <c r="H446" s="15" t="s">
        <v>28</v>
      </c>
      <c r="I446" s="32" t="s">
        <v>404</v>
      </c>
      <c r="J446" s="23" t="s">
        <v>251</v>
      </c>
      <c r="K446" s="7"/>
      <c r="L446" s="30" t="s">
        <v>252</v>
      </c>
    </row>
    <row r="447" spans="1:12" hidden="1" x14ac:dyDescent="0.3">
      <c r="A447" s="13">
        <v>44939</v>
      </c>
      <c r="B447" s="14" t="s">
        <v>397</v>
      </c>
      <c r="C447" s="15" t="s">
        <v>82</v>
      </c>
      <c r="D447" s="15" t="s">
        <v>398</v>
      </c>
      <c r="E447" s="35" t="s">
        <v>433</v>
      </c>
      <c r="F447" s="15" t="s">
        <v>211</v>
      </c>
      <c r="G447" s="15">
        <v>50</v>
      </c>
      <c r="H447" s="15" t="s">
        <v>58</v>
      </c>
      <c r="I447" s="32" t="s">
        <v>400</v>
      </c>
      <c r="J447" s="21" t="s">
        <v>18</v>
      </c>
      <c r="K447" s="7"/>
      <c r="L447" s="25" t="s">
        <v>401</v>
      </c>
    </row>
    <row r="448" spans="1:12" ht="28.8" hidden="1" x14ac:dyDescent="0.3">
      <c r="A448" s="13">
        <v>44939</v>
      </c>
      <c r="B448" s="14" t="s">
        <v>397</v>
      </c>
      <c r="C448" s="15" t="s">
        <v>12</v>
      </c>
      <c r="D448" s="15" t="s">
        <v>434</v>
      </c>
      <c r="E448" s="35" t="s">
        <v>435</v>
      </c>
      <c r="F448" s="15" t="s">
        <v>15</v>
      </c>
      <c r="G448" s="15">
        <v>12</v>
      </c>
      <c r="H448" s="15" t="s">
        <v>436</v>
      </c>
      <c r="I448" s="28" t="s">
        <v>100</v>
      </c>
      <c r="J448" s="17"/>
      <c r="K448" s="24" t="s">
        <v>35</v>
      </c>
      <c r="L448" s="28"/>
    </row>
    <row r="449" spans="1:12" hidden="1" x14ac:dyDescent="0.3">
      <c r="A449" s="13">
        <v>44939</v>
      </c>
      <c r="B449" s="14" t="s">
        <v>397</v>
      </c>
      <c r="C449" s="15" t="s">
        <v>12</v>
      </c>
      <c r="D449" s="15" t="s">
        <v>417</v>
      </c>
      <c r="E449" s="35" t="s">
        <v>437</v>
      </c>
      <c r="F449" s="15" t="s">
        <v>15</v>
      </c>
      <c r="G449" s="15">
        <v>20</v>
      </c>
      <c r="H449" s="15" t="s">
        <v>58</v>
      </c>
      <c r="I449" s="32" t="s">
        <v>17</v>
      </c>
      <c r="J449" s="21" t="s">
        <v>18</v>
      </c>
      <c r="K449" s="7"/>
      <c r="L449" s="25" t="s">
        <v>19</v>
      </c>
    </row>
    <row r="450" spans="1:12" ht="28.8" hidden="1" x14ac:dyDescent="0.3">
      <c r="A450" s="13">
        <v>44939</v>
      </c>
      <c r="B450" s="14" t="s">
        <v>397</v>
      </c>
      <c r="C450" s="15" t="s">
        <v>12</v>
      </c>
      <c r="D450" s="15" t="s">
        <v>406</v>
      </c>
      <c r="E450" s="35" t="s">
        <v>409</v>
      </c>
      <c r="F450" s="15" t="s">
        <v>15</v>
      </c>
      <c r="G450" s="15">
        <v>75</v>
      </c>
      <c r="H450" s="15" t="s">
        <v>16</v>
      </c>
      <c r="I450" s="37" t="s">
        <v>408</v>
      </c>
      <c r="J450" s="24" t="s">
        <v>35</v>
      </c>
      <c r="K450" s="24" t="s">
        <v>35</v>
      </c>
      <c r="L450" s="29" t="s">
        <v>36</v>
      </c>
    </row>
    <row r="451" spans="1:12" hidden="1" x14ac:dyDescent="0.3">
      <c r="A451" s="13">
        <v>44942</v>
      </c>
      <c r="B451" s="14" t="s">
        <v>397</v>
      </c>
      <c r="C451" s="15" t="s">
        <v>20</v>
      </c>
      <c r="D451" s="15" t="s">
        <v>398</v>
      </c>
      <c r="E451" s="35" t="s">
        <v>399</v>
      </c>
      <c r="F451" s="15" t="s">
        <v>263</v>
      </c>
      <c r="G451" s="15">
        <v>50</v>
      </c>
      <c r="H451" s="15" t="s">
        <v>58</v>
      </c>
      <c r="I451" s="32" t="s">
        <v>400</v>
      </c>
      <c r="J451" s="21" t="s">
        <v>18</v>
      </c>
      <c r="K451" s="7"/>
      <c r="L451" s="25" t="s">
        <v>401</v>
      </c>
    </row>
    <row r="452" spans="1:12" ht="43.2" hidden="1" x14ac:dyDescent="0.3">
      <c r="A452" s="13">
        <v>44942</v>
      </c>
      <c r="B452" s="14" t="s">
        <v>397</v>
      </c>
      <c r="C452" s="15" t="s">
        <v>20</v>
      </c>
      <c r="D452" s="15" t="s">
        <v>402</v>
      </c>
      <c r="E452" s="35" t="s">
        <v>403</v>
      </c>
      <c r="F452" s="15" t="s">
        <v>15</v>
      </c>
      <c r="G452" s="15">
        <v>65</v>
      </c>
      <c r="H452" s="15" t="s">
        <v>28</v>
      </c>
      <c r="I452" s="32" t="s">
        <v>404</v>
      </c>
      <c r="J452" s="23" t="s">
        <v>251</v>
      </c>
      <c r="K452" s="7"/>
      <c r="L452" s="30" t="s">
        <v>252</v>
      </c>
    </row>
    <row r="453" spans="1:12" hidden="1" x14ac:dyDescent="0.3">
      <c r="A453" s="13">
        <v>44942</v>
      </c>
      <c r="B453" s="14" t="s">
        <v>397</v>
      </c>
      <c r="C453" s="15" t="s">
        <v>82</v>
      </c>
      <c r="D453" s="15" t="s">
        <v>398</v>
      </c>
      <c r="E453" s="35" t="s">
        <v>405</v>
      </c>
      <c r="F453" s="15" t="s">
        <v>211</v>
      </c>
      <c r="G453" s="15">
        <v>50</v>
      </c>
      <c r="H453" s="15" t="s">
        <v>58</v>
      </c>
      <c r="I453" s="32" t="s">
        <v>400</v>
      </c>
      <c r="J453" s="21" t="s">
        <v>18</v>
      </c>
      <c r="K453" s="7"/>
      <c r="L453" s="25" t="s">
        <v>401</v>
      </c>
    </row>
    <row r="454" spans="1:12" ht="28.8" hidden="1" x14ac:dyDescent="0.3">
      <c r="A454" s="13">
        <v>44942</v>
      </c>
      <c r="B454" s="14" t="s">
        <v>397</v>
      </c>
      <c r="C454" s="15" t="s">
        <v>12</v>
      </c>
      <c r="D454" s="15" t="s">
        <v>434</v>
      </c>
      <c r="E454" s="35" t="s">
        <v>438</v>
      </c>
      <c r="F454" s="15" t="s">
        <v>15</v>
      </c>
      <c r="G454" s="15">
        <v>12</v>
      </c>
      <c r="H454" s="15" t="s">
        <v>436</v>
      </c>
      <c r="I454" s="28" t="s">
        <v>100</v>
      </c>
      <c r="J454" s="17"/>
      <c r="K454" s="24" t="s">
        <v>35</v>
      </c>
      <c r="L454" s="28"/>
    </row>
    <row r="455" spans="1:12" ht="28.8" hidden="1" x14ac:dyDescent="0.3">
      <c r="A455" s="13">
        <v>44942</v>
      </c>
      <c r="B455" s="14" t="s">
        <v>397</v>
      </c>
      <c r="C455" s="15" t="s">
        <v>12</v>
      </c>
      <c r="D455" s="15" t="s">
        <v>419</v>
      </c>
      <c r="E455" s="35" t="s">
        <v>439</v>
      </c>
      <c r="F455" s="15" t="s">
        <v>15</v>
      </c>
      <c r="G455" s="15">
        <v>54</v>
      </c>
      <c r="H455" s="15" t="s">
        <v>16</v>
      </c>
      <c r="I455" s="32" t="s">
        <v>34</v>
      </c>
      <c r="J455" s="24" t="s">
        <v>35</v>
      </c>
      <c r="K455" s="7"/>
      <c r="L455" s="29" t="s">
        <v>36</v>
      </c>
    </row>
    <row r="456" spans="1:12" hidden="1" x14ac:dyDescent="0.3">
      <c r="A456" s="13">
        <v>44942</v>
      </c>
      <c r="B456" s="14" t="s">
        <v>397</v>
      </c>
      <c r="C456" s="15" t="s">
        <v>12</v>
      </c>
      <c r="D456" s="15" t="s">
        <v>406</v>
      </c>
      <c r="E456" s="35" t="s">
        <v>440</v>
      </c>
      <c r="F456" s="15" t="s">
        <v>15</v>
      </c>
      <c r="G456" s="15">
        <v>75</v>
      </c>
      <c r="H456" s="15" t="s">
        <v>16</v>
      </c>
      <c r="I456" s="28" t="s">
        <v>100</v>
      </c>
      <c r="J456" s="17"/>
      <c r="K456" s="24" t="s">
        <v>35</v>
      </c>
      <c r="L456" s="28"/>
    </row>
    <row r="457" spans="1:12" ht="28.8" hidden="1" x14ac:dyDescent="0.3">
      <c r="A457" s="13">
        <v>44943</v>
      </c>
      <c r="B457" s="14" t="s">
        <v>397</v>
      </c>
      <c r="C457" s="15" t="s">
        <v>20</v>
      </c>
      <c r="D457" s="15" t="s">
        <v>406</v>
      </c>
      <c r="E457" s="35" t="s">
        <v>441</v>
      </c>
      <c r="F457" s="15" t="s">
        <v>15</v>
      </c>
      <c r="G457" s="15">
        <v>75</v>
      </c>
      <c r="H457" s="15" t="s">
        <v>16</v>
      </c>
      <c r="I457" s="37" t="s">
        <v>408</v>
      </c>
      <c r="J457" s="24" t="s">
        <v>35</v>
      </c>
      <c r="K457" s="24" t="s">
        <v>35</v>
      </c>
      <c r="L457" s="29" t="s">
        <v>36</v>
      </c>
    </row>
    <row r="458" spans="1:12" hidden="1" x14ac:dyDescent="0.3">
      <c r="A458" s="13">
        <v>44943</v>
      </c>
      <c r="B458" s="14" t="s">
        <v>397</v>
      </c>
      <c r="C458" s="15" t="s">
        <v>20</v>
      </c>
      <c r="D458" s="15" t="s">
        <v>398</v>
      </c>
      <c r="E458" s="35" t="s">
        <v>410</v>
      </c>
      <c r="F458" s="15" t="s">
        <v>263</v>
      </c>
      <c r="G458" s="15">
        <v>50</v>
      </c>
      <c r="H458" s="15" t="s">
        <v>58</v>
      </c>
      <c r="I458" s="32" t="s">
        <v>400</v>
      </c>
      <c r="J458" s="21" t="s">
        <v>18</v>
      </c>
      <c r="K458" s="7"/>
      <c r="L458" s="25" t="s">
        <v>401</v>
      </c>
    </row>
    <row r="459" spans="1:12" ht="43.2" hidden="1" x14ac:dyDescent="0.3">
      <c r="A459" s="13">
        <v>44943</v>
      </c>
      <c r="B459" s="14" t="s">
        <v>397</v>
      </c>
      <c r="C459" s="15" t="s">
        <v>20</v>
      </c>
      <c r="D459" s="15" t="s">
        <v>402</v>
      </c>
      <c r="E459" s="35" t="s">
        <v>411</v>
      </c>
      <c r="F459" s="15" t="s">
        <v>15</v>
      </c>
      <c r="G459" s="15">
        <v>65</v>
      </c>
      <c r="H459" s="15" t="s">
        <v>28</v>
      </c>
      <c r="I459" s="32" t="s">
        <v>250</v>
      </c>
      <c r="J459" s="23" t="s">
        <v>251</v>
      </c>
      <c r="K459" s="7"/>
      <c r="L459" s="30" t="s">
        <v>252</v>
      </c>
    </row>
    <row r="460" spans="1:12" hidden="1" x14ac:dyDescent="0.3">
      <c r="A460" s="13">
        <v>44943</v>
      </c>
      <c r="B460" s="14" t="s">
        <v>397</v>
      </c>
      <c r="C460" s="15" t="s">
        <v>82</v>
      </c>
      <c r="D460" s="15" t="s">
        <v>398</v>
      </c>
      <c r="E460" s="35" t="s">
        <v>412</v>
      </c>
      <c r="F460" s="15" t="s">
        <v>211</v>
      </c>
      <c r="G460" s="15">
        <v>50</v>
      </c>
      <c r="H460" s="15" t="s">
        <v>58</v>
      </c>
      <c r="I460" s="32" t="s">
        <v>400</v>
      </c>
      <c r="J460" s="21" t="s">
        <v>18</v>
      </c>
      <c r="K460" s="7"/>
      <c r="L460" s="25" t="s">
        <v>401</v>
      </c>
    </row>
    <row r="461" spans="1:12" ht="28.8" hidden="1" x14ac:dyDescent="0.3">
      <c r="A461" s="13">
        <v>44943</v>
      </c>
      <c r="B461" s="14" t="s">
        <v>397</v>
      </c>
      <c r="C461" s="15" t="s">
        <v>12</v>
      </c>
      <c r="D461" s="15" t="s">
        <v>434</v>
      </c>
      <c r="E461" s="35" t="s">
        <v>442</v>
      </c>
      <c r="F461" s="15" t="s">
        <v>15</v>
      </c>
      <c r="G461" s="15">
        <v>12</v>
      </c>
      <c r="H461" s="15" t="s">
        <v>436</v>
      </c>
      <c r="I461" s="28" t="s">
        <v>100</v>
      </c>
      <c r="J461" s="17"/>
      <c r="K461" s="24" t="s">
        <v>35</v>
      </c>
      <c r="L461" s="28"/>
    </row>
    <row r="462" spans="1:12" ht="28.8" hidden="1" x14ac:dyDescent="0.3">
      <c r="A462" s="13">
        <v>44943</v>
      </c>
      <c r="B462" s="14" t="s">
        <v>397</v>
      </c>
      <c r="C462" s="15" t="s">
        <v>12</v>
      </c>
      <c r="D462" s="15" t="s">
        <v>419</v>
      </c>
      <c r="E462" s="35" t="s">
        <v>443</v>
      </c>
      <c r="F462" s="15" t="s">
        <v>15</v>
      </c>
      <c r="G462" s="15">
        <v>54</v>
      </c>
      <c r="H462" s="15" t="s">
        <v>16</v>
      </c>
      <c r="I462" s="32" t="s">
        <v>34</v>
      </c>
      <c r="J462" s="24" t="s">
        <v>35</v>
      </c>
      <c r="K462" s="7"/>
      <c r="L462" s="29" t="s">
        <v>36</v>
      </c>
    </row>
    <row r="463" spans="1:12" hidden="1" x14ac:dyDescent="0.3">
      <c r="A463" s="13">
        <v>44943</v>
      </c>
      <c r="B463" s="14" t="s">
        <v>397</v>
      </c>
      <c r="C463" s="15" t="s">
        <v>12</v>
      </c>
      <c r="D463" s="15" t="s">
        <v>406</v>
      </c>
      <c r="E463" s="35" t="s">
        <v>440</v>
      </c>
      <c r="F463" s="15" t="s">
        <v>15</v>
      </c>
      <c r="G463" s="15">
        <v>75</v>
      </c>
      <c r="H463" s="15" t="s">
        <v>16</v>
      </c>
      <c r="I463" s="28" t="s">
        <v>100</v>
      </c>
      <c r="J463" s="17"/>
      <c r="K463" s="24" t="s">
        <v>35</v>
      </c>
      <c r="L463" s="28"/>
    </row>
    <row r="464" spans="1:12" hidden="1" x14ac:dyDescent="0.3">
      <c r="A464" s="13">
        <v>44944</v>
      </c>
      <c r="B464" s="14" t="s">
        <v>397</v>
      </c>
      <c r="C464" s="15" t="s">
        <v>20</v>
      </c>
      <c r="D464" s="15" t="s">
        <v>398</v>
      </c>
      <c r="E464" s="35" t="s">
        <v>414</v>
      </c>
      <c r="F464" s="15" t="s">
        <v>263</v>
      </c>
      <c r="G464" s="15">
        <v>50</v>
      </c>
      <c r="H464" s="15" t="s">
        <v>58</v>
      </c>
      <c r="I464" s="32" t="s">
        <v>400</v>
      </c>
      <c r="J464" s="21" t="s">
        <v>18</v>
      </c>
      <c r="K464" s="7"/>
      <c r="L464" s="25" t="s">
        <v>401</v>
      </c>
    </row>
    <row r="465" spans="1:12" ht="43.2" hidden="1" x14ac:dyDescent="0.3">
      <c r="A465" s="13">
        <v>44944</v>
      </c>
      <c r="B465" s="14" t="s">
        <v>397</v>
      </c>
      <c r="C465" s="15" t="s">
        <v>20</v>
      </c>
      <c r="D465" s="15" t="s">
        <v>402</v>
      </c>
      <c r="E465" s="35" t="s">
        <v>415</v>
      </c>
      <c r="F465" s="15" t="s">
        <v>15</v>
      </c>
      <c r="G465" s="15">
        <v>65</v>
      </c>
      <c r="H465" s="15" t="s">
        <v>28</v>
      </c>
      <c r="I465" s="32" t="s">
        <v>404</v>
      </c>
      <c r="J465" s="23" t="s">
        <v>251</v>
      </c>
      <c r="K465" s="7"/>
      <c r="L465" s="30" t="s">
        <v>252</v>
      </c>
    </row>
    <row r="466" spans="1:12" hidden="1" x14ac:dyDescent="0.3">
      <c r="A466" s="13">
        <v>44944</v>
      </c>
      <c r="B466" s="14" t="s">
        <v>397</v>
      </c>
      <c r="C466" s="15" t="s">
        <v>82</v>
      </c>
      <c r="D466" s="15" t="s">
        <v>398</v>
      </c>
      <c r="E466" s="35" t="s">
        <v>416</v>
      </c>
      <c r="F466" s="15" t="s">
        <v>211</v>
      </c>
      <c r="G466" s="15">
        <v>50</v>
      </c>
      <c r="H466" s="15" t="s">
        <v>58</v>
      </c>
      <c r="I466" s="32" t="s">
        <v>400</v>
      </c>
      <c r="J466" s="21" t="s">
        <v>18</v>
      </c>
      <c r="K466" s="7"/>
      <c r="L466" s="25" t="s">
        <v>401</v>
      </c>
    </row>
    <row r="467" spans="1:12" ht="28.8" hidden="1" x14ac:dyDescent="0.3">
      <c r="A467" s="13">
        <v>44944</v>
      </c>
      <c r="B467" s="14" t="s">
        <v>397</v>
      </c>
      <c r="C467" s="15" t="s">
        <v>12</v>
      </c>
      <c r="D467" s="15" t="s">
        <v>434</v>
      </c>
      <c r="E467" s="35" t="s">
        <v>444</v>
      </c>
      <c r="F467" s="15" t="s">
        <v>15</v>
      </c>
      <c r="G467" s="15">
        <v>12</v>
      </c>
      <c r="H467" s="15" t="s">
        <v>436</v>
      </c>
      <c r="I467" s="28" t="s">
        <v>100</v>
      </c>
      <c r="J467" s="17"/>
      <c r="K467" s="24" t="s">
        <v>35</v>
      </c>
      <c r="L467" s="28"/>
    </row>
    <row r="468" spans="1:12" hidden="1" x14ac:dyDescent="0.3">
      <c r="A468" s="13">
        <v>44944</v>
      </c>
      <c r="B468" s="14" t="s">
        <v>397</v>
      </c>
      <c r="C468" s="15" t="s">
        <v>12</v>
      </c>
      <c r="D468" s="15" t="s">
        <v>417</v>
      </c>
      <c r="E468" s="35" t="s">
        <v>418</v>
      </c>
      <c r="F468" s="15" t="s">
        <v>15</v>
      </c>
      <c r="G468" s="15">
        <v>20</v>
      </c>
      <c r="H468" s="15" t="s">
        <v>58</v>
      </c>
      <c r="I468" s="32" t="s">
        <v>17</v>
      </c>
      <c r="J468" s="21" t="s">
        <v>18</v>
      </c>
      <c r="K468" s="7"/>
      <c r="L468" s="25" t="s">
        <v>19</v>
      </c>
    </row>
    <row r="469" spans="1:12" ht="28.8" hidden="1" x14ac:dyDescent="0.3">
      <c r="A469" s="13">
        <v>44944</v>
      </c>
      <c r="B469" s="14" t="s">
        <v>397</v>
      </c>
      <c r="C469" s="15" t="s">
        <v>12</v>
      </c>
      <c r="D469" s="15" t="s">
        <v>419</v>
      </c>
      <c r="E469" s="35" t="s">
        <v>445</v>
      </c>
      <c r="F469" s="15" t="s">
        <v>15</v>
      </c>
      <c r="G469" s="15">
        <v>54</v>
      </c>
      <c r="H469" s="15" t="s">
        <v>16</v>
      </c>
      <c r="I469" s="32" t="s">
        <v>34</v>
      </c>
      <c r="J469" s="24" t="s">
        <v>35</v>
      </c>
      <c r="K469" s="7"/>
      <c r="L469" s="29" t="s">
        <v>36</v>
      </c>
    </row>
    <row r="470" spans="1:12" hidden="1" x14ac:dyDescent="0.3">
      <c r="A470" s="13">
        <v>44944</v>
      </c>
      <c r="B470" s="14" t="s">
        <v>397</v>
      </c>
      <c r="C470" s="15" t="s">
        <v>12</v>
      </c>
      <c r="D470" s="15" t="s">
        <v>406</v>
      </c>
      <c r="E470" s="35" t="s">
        <v>446</v>
      </c>
      <c r="F470" s="15" t="s">
        <v>15</v>
      </c>
      <c r="G470" s="15">
        <v>75</v>
      </c>
      <c r="H470" s="15" t="s">
        <v>16</v>
      </c>
      <c r="I470" s="28" t="s">
        <v>100</v>
      </c>
      <c r="J470" s="17"/>
      <c r="K470" s="24" t="s">
        <v>35</v>
      </c>
      <c r="L470" s="28"/>
    </row>
    <row r="471" spans="1:12" ht="28.8" hidden="1" x14ac:dyDescent="0.3">
      <c r="A471" s="13">
        <v>44945</v>
      </c>
      <c r="B471" s="14" t="s">
        <v>397</v>
      </c>
      <c r="C471" s="15" t="s">
        <v>20</v>
      </c>
      <c r="D471" s="15" t="s">
        <v>406</v>
      </c>
      <c r="E471" s="35" t="s">
        <v>425</v>
      </c>
      <c r="F471" s="15" t="s">
        <v>15</v>
      </c>
      <c r="G471" s="15">
        <v>75</v>
      </c>
      <c r="H471" s="15" t="s">
        <v>16</v>
      </c>
      <c r="I471" s="37" t="s">
        <v>408</v>
      </c>
      <c r="J471" s="24" t="s">
        <v>35</v>
      </c>
      <c r="K471" s="24" t="s">
        <v>35</v>
      </c>
      <c r="L471" s="29" t="s">
        <v>36</v>
      </c>
    </row>
    <row r="472" spans="1:12" hidden="1" x14ac:dyDescent="0.3">
      <c r="A472" s="13">
        <v>44945</v>
      </c>
      <c r="B472" s="14" t="s">
        <v>397</v>
      </c>
      <c r="C472" s="15" t="s">
        <v>20</v>
      </c>
      <c r="D472" s="15" t="s">
        <v>398</v>
      </c>
      <c r="E472" s="35" t="s">
        <v>426</v>
      </c>
      <c r="F472" s="15" t="s">
        <v>263</v>
      </c>
      <c r="G472" s="15">
        <v>50</v>
      </c>
      <c r="H472" s="15" t="s">
        <v>58</v>
      </c>
      <c r="I472" s="32" t="s">
        <v>400</v>
      </c>
      <c r="J472" s="21" t="s">
        <v>18</v>
      </c>
      <c r="K472" s="7"/>
      <c r="L472" s="25" t="s">
        <v>401</v>
      </c>
    </row>
    <row r="473" spans="1:12" ht="43.2" hidden="1" x14ac:dyDescent="0.3">
      <c r="A473" s="13">
        <v>44945</v>
      </c>
      <c r="B473" s="14" t="s">
        <v>397</v>
      </c>
      <c r="C473" s="15" t="s">
        <v>20</v>
      </c>
      <c r="D473" s="15" t="s">
        <v>402</v>
      </c>
      <c r="E473" s="35" t="s">
        <v>427</v>
      </c>
      <c r="F473" s="15" t="s">
        <v>15</v>
      </c>
      <c r="G473" s="15">
        <v>65</v>
      </c>
      <c r="H473" s="15" t="s">
        <v>28</v>
      </c>
      <c r="I473" s="32" t="s">
        <v>250</v>
      </c>
      <c r="J473" s="23" t="s">
        <v>251</v>
      </c>
      <c r="K473" s="7"/>
      <c r="L473" s="30" t="s">
        <v>252</v>
      </c>
    </row>
    <row r="474" spans="1:12" hidden="1" x14ac:dyDescent="0.3">
      <c r="A474" s="13">
        <v>44945</v>
      </c>
      <c r="B474" s="14" t="s">
        <v>397</v>
      </c>
      <c r="C474" s="15" t="s">
        <v>82</v>
      </c>
      <c r="D474" s="15" t="s">
        <v>398</v>
      </c>
      <c r="E474" s="35" t="s">
        <v>428</v>
      </c>
      <c r="F474" s="15" t="s">
        <v>211</v>
      </c>
      <c r="G474" s="15">
        <v>50</v>
      </c>
      <c r="H474" s="15" t="s">
        <v>58</v>
      </c>
      <c r="I474" s="32" t="s">
        <v>400</v>
      </c>
      <c r="J474" s="21" t="s">
        <v>18</v>
      </c>
      <c r="K474" s="7"/>
      <c r="L474" s="25" t="s">
        <v>401</v>
      </c>
    </row>
    <row r="475" spans="1:12" ht="28.8" hidden="1" x14ac:dyDescent="0.3">
      <c r="A475" s="13">
        <v>44945</v>
      </c>
      <c r="B475" s="14" t="s">
        <v>397</v>
      </c>
      <c r="C475" s="15" t="s">
        <v>12</v>
      </c>
      <c r="D475" s="15" t="s">
        <v>434</v>
      </c>
      <c r="E475" s="35" t="s">
        <v>447</v>
      </c>
      <c r="F475" s="15" t="s">
        <v>15</v>
      </c>
      <c r="G475" s="15">
        <v>12</v>
      </c>
      <c r="H475" s="15" t="s">
        <v>436</v>
      </c>
      <c r="I475" s="28" t="s">
        <v>100</v>
      </c>
      <c r="J475" s="17"/>
      <c r="K475" s="24" t="s">
        <v>35</v>
      </c>
      <c r="L475" s="28"/>
    </row>
    <row r="476" spans="1:12" hidden="1" x14ac:dyDescent="0.3">
      <c r="A476" s="13">
        <v>44945</v>
      </c>
      <c r="B476" s="14" t="s">
        <v>397</v>
      </c>
      <c r="C476" s="15" t="s">
        <v>12</v>
      </c>
      <c r="D476" s="15" t="s">
        <v>417</v>
      </c>
      <c r="E476" s="35" t="s">
        <v>429</v>
      </c>
      <c r="F476" s="15" t="s">
        <v>15</v>
      </c>
      <c r="G476" s="15">
        <v>20</v>
      </c>
      <c r="H476" s="15" t="s">
        <v>58</v>
      </c>
      <c r="I476" s="32" t="s">
        <v>17</v>
      </c>
      <c r="J476" s="21" t="s">
        <v>18</v>
      </c>
      <c r="K476" s="7"/>
      <c r="L476" s="25" t="s">
        <v>19</v>
      </c>
    </row>
    <row r="477" spans="1:12" ht="28.8" hidden="1" x14ac:dyDescent="0.3">
      <c r="A477" s="13">
        <v>44945</v>
      </c>
      <c r="B477" s="14" t="s">
        <v>397</v>
      </c>
      <c r="C477" s="15" t="s">
        <v>12</v>
      </c>
      <c r="D477" s="15" t="s">
        <v>419</v>
      </c>
      <c r="E477" s="35" t="s">
        <v>448</v>
      </c>
      <c r="F477" s="15" t="s">
        <v>15</v>
      </c>
      <c r="G477" s="15">
        <v>54</v>
      </c>
      <c r="H477" s="15" t="s">
        <v>16</v>
      </c>
      <c r="I477" s="32" t="s">
        <v>34</v>
      </c>
      <c r="J477" s="24" t="s">
        <v>35</v>
      </c>
      <c r="K477" s="7"/>
      <c r="L477" s="29" t="s">
        <v>36</v>
      </c>
    </row>
    <row r="478" spans="1:12" hidden="1" x14ac:dyDescent="0.3">
      <c r="A478" s="13">
        <v>44945</v>
      </c>
      <c r="B478" s="14" t="s">
        <v>397</v>
      </c>
      <c r="C478" s="15" t="s">
        <v>12</v>
      </c>
      <c r="D478" s="15" t="s">
        <v>406</v>
      </c>
      <c r="E478" s="35" t="s">
        <v>449</v>
      </c>
      <c r="F478" s="15" t="s">
        <v>15</v>
      </c>
      <c r="G478" s="15">
        <v>75</v>
      </c>
      <c r="H478" s="15" t="s">
        <v>16</v>
      </c>
      <c r="I478" s="28" t="s">
        <v>100</v>
      </c>
      <c r="J478" s="17"/>
      <c r="K478" s="24" t="s">
        <v>35</v>
      </c>
      <c r="L478" s="28"/>
    </row>
    <row r="479" spans="1:12" hidden="1" x14ac:dyDescent="0.3">
      <c r="A479" s="13">
        <v>44946</v>
      </c>
      <c r="B479" s="14" t="s">
        <v>397</v>
      </c>
      <c r="C479" s="15" t="s">
        <v>20</v>
      </c>
      <c r="D479" s="15" t="s">
        <v>398</v>
      </c>
      <c r="E479" s="35" t="s">
        <v>431</v>
      </c>
      <c r="F479" s="15" t="s">
        <v>263</v>
      </c>
      <c r="G479" s="15">
        <v>50</v>
      </c>
      <c r="H479" s="15" t="s">
        <v>58</v>
      </c>
      <c r="I479" s="32" t="s">
        <v>400</v>
      </c>
      <c r="J479" s="21" t="s">
        <v>18</v>
      </c>
      <c r="K479" s="7"/>
      <c r="L479" s="25" t="s">
        <v>401</v>
      </c>
    </row>
    <row r="480" spans="1:12" ht="43.2" hidden="1" x14ac:dyDescent="0.3">
      <c r="A480" s="13">
        <v>44946</v>
      </c>
      <c r="B480" s="14" t="s">
        <v>397</v>
      </c>
      <c r="C480" s="15" t="s">
        <v>20</v>
      </c>
      <c r="D480" s="15" t="s">
        <v>402</v>
      </c>
      <c r="E480" s="35" t="s">
        <v>432</v>
      </c>
      <c r="F480" s="15" t="s">
        <v>15</v>
      </c>
      <c r="G480" s="15">
        <v>65</v>
      </c>
      <c r="H480" s="15" t="s">
        <v>28</v>
      </c>
      <c r="I480" s="32" t="s">
        <v>404</v>
      </c>
      <c r="J480" s="23" t="s">
        <v>251</v>
      </c>
      <c r="K480" s="7"/>
      <c r="L480" s="30" t="s">
        <v>252</v>
      </c>
    </row>
    <row r="481" spans="1:12" hidden="1" x14ac:dyDescent="0.3">
      <c r="A481" s="13">
        <v>44946</v>
      </c>
      <c r="B481" s="14" t="s">
        <v>397</v>
      </c>
      <c r="C481" s="15" t="s">
        <v>82</v>
      </c>
      <c r="D481" s="15" t="s">
        <v>398</v>
      </c>
      <c r="E481" s="35" t="s">
        <v>433</v>
      </c>
      <c r="F481" s="15" t="s">
        <v>211</v>
      </c>
      <c r="G481" s="15">
        <v>50</v>
      </c>
      <c r="H481" s="15" t="s">
        <v>58</v>
      </c>
      <c r="I481" s="32" t="s">
        <v>400</v>
      </c>
      <c r="J481" s="21" t="s">
        <v>18</v>
      </c>
      <c r="K481" s="7"/>
      <c r="L481" s="25" t="s">
        <v>401</v>
      </c>
    </row>
    <row r="482" spans="1:12" ht="28.8" hidden="1" x14ac:dyDescent="0.3">
      <c r="A482" s="13">
        <v>44946</v>
      </c>
      <c r="B482" s="14" t="s">
        <v>397</v>
      </c>
      <c r="C482" s="15" t="s">
        <v>12</v>
      </c>
      <c r="D482" s="15" t="s">
        <v>434</v>
      </c>
      <c r="E482" s="35" t="s">
        <v>450</v>
      </c>
      <c r="F482" s="15" t="s">
        <v>15</v>
      </c>
      <c r="G482" s="15">
        <v>12</v>
      </c>
      <c r="H482" s="15" t="s">
        <v>436</v>
      </c>
      <c r="I482" s="28" t="s">
        <v>100</v>
      </c>
      <c r="J482" s="17"/>
      <c r="K482" s="24" t="s">
        <v>35</v>
      </c>
      <c r="L482" s="28"/>
    </row>
    <row r="483" spans="1:12" hidden="1" x14ac:dyDescent="0.3">
      <c r="A483" s="13">
        <v>44946</v>
      </c>
      <c r="B483" s="14" t="s">
        <v>397</v>
      </c>
      <c r="C483" s="15" t="s">
        <v>12</v>
      </c>
      <c r="D483" s="15" t="s">
        <v>417</v>
      </c>
      <c r="E483" s="35" t="s">
        <v>437</v>
      </c>
      <c r="F483" s="15" t="s">
        <v>15</v>
      </c>
      <c r="G483" s="15">
        <v>20</v>
      </c>
      <c r="H483" s="15" t="s">
        <v>58</v>
      </c>
      <c r="I483" s="32" t="s">
        <v>17</v>
      </c>
      <c r="J483" s="21" t="s">
        <v>18</v>
      </c>
      <c r="K483" s="7"/>
      <c r="L483" s="25" t="s">
        <v>19</v>
      </c>
    </row>
    <row r="484" spans="1:12" ht="28.8" hidden="1" x14ac:dyDescent="0.3">
      <c r="A484" s="13">
        <v>44946</v>
      </c>
      <c r="B484" s="14" t="s">
        <v>397</v>
      </c>
      <c r="C484" s="15" t="s">
        <v>12</v>
      </c>
      <c r="D484" s="15" t="s">
        <v>419</v>
      </c>
      <c r="E484" s="35" t="s">
        <v>451</v>
      </c>
      <c r="F484" s="15" t="s">
        <v>15</v>
      </c>
      <c r="G484" s="15">
        <v>54</v>
      </c>
      <c r="H484" s="15" t="s">
        <v>16</v>
      </c>
      <c r="I484" s="32" t="s">
        <v>34</v>
      </c>
      <c r="J484" s="24" t="s">
        <v>35</v>
      </c>
      <c r="K484" s="7"/>
      <c r="L484" s="29" t="s">
        <v>36</v>
      </c>
    </row>
    <row r="485" spans="1:12" hidden="1" x14ac:dyDescent="0.3">
      <c r="A485" s="13">
        <v>44946</v>
      </c>
      <c r="B485" s="14" t="s">
        <v>397</v>
      </c>
      <c r="C485" s="15" t="s">
        <v>12</v>
      </c>
      <c r="D485" s="15" t="s">
        <v>406</v>
      </c>
      <c r="E485" s="35" t="s">
        <v>446</v>
      </c>
      <c r="F485" s="15" t="s">
        <v>15</v>
      </c>
      <c r="G485" s="15">
        <v>75</v>
      </c>
      <c r="H485" s="15" t="s">
        <v>16</v>
      </c>
      <c r="I485" s="28" t="s">
        <v>100</v>
      </c>
      <c r="J485" s="17"/>
      <c r="K485" s="24" t="s">
        <v>35</v>
      </c>
      <c r="L485" s="28"/>
    </row>
    <row r="486" spans="1:12" hidden="1" x14ac:dyDescent="0.3">
      <c r="A486" s="13">
        <v>44949</v>
      </c>
      <c r="B486" s="14" t="s">
        <v>397</v>
      </c>
      <c r="C486" s="15" t="s">
        <v>20</v>
      </c>
      <c r="D486" s="15" t="s">
        <v>398</v>
      </c>
      <c r="E486" s="35" t="s">
        <v>399</v>
      </c>
      <c r="F486" s="15" t="s">
        <v>263</v>
      </c>
      <c r="G486" s="15">
        <v>50</v>
      </c>
      <c r="H486" s="15" t="s">
        <v>58</v>
      </c>
      <c r="I486" s="32" t="s">
        <v>400</v>
      </c>
      <c r="J486" s="21" t="s">
        <v>18</v>
      </c>
      <c r="K486" s="7"/>
      <c r="L486" s="25" t="s">
        <v>401</v>
      </c>
    </row>
    <row r="487" spans="1:12" ht="43.2" hidden="1" x14ac:dyDescent="0.3">
      <c r="A487" s="13">
        <v>44949</v>
      </c>
      <c r="B487" s="14" t="s">
        <v>397</v>
      </c>
      <c r="C487" s="15" t="s">
        <v>20</v>
      </c>
      <c r="D487" s="15" t="s">
        <v>402</v>
      </c>
      <c r="E487" s="35" t="s">
        <v>403</v>
      </c>
      <c r="F487" s="15" t="s">
        <v>15</v>
      </c>
      <c r="G487" s="15">
        <v>65</v>
      </c>
      <c r="H487" s="15" t="s">
        <v>28</v>
      </c>
      <c r="I487" s="32" t="s">
        <v>404</v>
      </c>
      <c r="J487" s="23" t="s">
        <v>251</v>
      </c>
      <c r="K487" s="7"/>
      <c r="L487" s="30" t="s">
        <v>252</v>
      </c>
    </row>
    <row r="488" spans="1:12" hidden="1" x14ac:dyDescent="0.3">
      <c r="A488" s="13">
        <v>44949</v>
      </c>
      <c r="B488" s="14" t="s">
        <v>397</v>
      </c>
      <c r="C488" s="15" t="s">
        <v>82</v>
      </c>
      <c r="D488" s="15" t="s">
        <v>398</v>
      </c>
      <c r="E488" s="35" t="s">
        <v>405</v>
      </c>
      <c r="F488" s="15" t="s">
        <v>211</v>
      </c>
      <c r="G488" s="15">
        <v>50</v>
      </c>
      <c r="H488" s="15" t="s">
        <v>58</v>
      </c>
      <c r="I488" s="32" t="s">
        <v>400</v>
      </c>
      <c r="J488" s="21" t="s">
        <v>18</v>
      </c>
      <c r="K488" s="7"/>
      <c r="L488" s="25" t="s">
        <v>401</v>
      </c>
    </row>
    <row r="489" spans="1:12" ht="28.8" hidden="1" x14ac:dyDescent="0.3">
      <c r="A489" s="13">
        <v>44949</v>
      </c>
      <c r="B489" s="14" t="s">
        <v>397</v>
      </c>
      <c r="C489" s="15" t="s">
        <v>12</v>
      </c>
      <c r="D489" s="15" t="s">
        <v>419</v>
      </c>
      <c r="E489" s="35" t="s">
        <v>452</v>
      </c>
      <c r="F489" s="15" t="s">
        <v>15</v>
      </c>
      <c r="G489" s="15">
        <v>54</v>
      </c>
      <c r="H489" s="15" t="s">
        <v>16</v>
      </c>
      <c r="I489" s="32" t="s">
        <v>34</v>
      </c>
      <c r="J489" s="24" t="s">
        <v>35</v>
      </c>
      <c r="K489" s="7"/>
      <c r="L489" s="29" t="s">
        <v>36</v>
      </c>
    </row>
    <row r="490" spans="1:12" hidden="1" x14ac:dyDescent="0.3">
      <c r="A490" s="13">
        <v>44949</v>
      </c>
      <c r="B490" s="14" t="s">
        <v>397</v>
      </c>
      <c r="C490" s="15" t="s">
        <v>12</v>
      </c>
      <c r="D490" s="15" t="s">
        <v>406</v>
      </c>
      <c r="E490" s="35" t="s">
        <v>446</v>
      </c>
      <c r="F490" s="15" t="s">
        <v>15</v>
      </c>
      <c r="G490" s="15">
        <v>75</v>
      </c>
      <c r="H490" s="15" t="s">
        <v>16</v>
      </c>
      <c r="I490" s="28" t="s">
        <v>100</v>
      </c>
      <c r="J490" s="17"/>
      <c r="K490" s="24" t="s">
        <v>35</v>
      </c>
      <c r="L490" s="28"/>
    </row>
    <row r="491" spans="1:12" ht="28.8" hidden="1" x14ac:dyDescent="0.3">
      <c r="A491" s="13">
        <v>44950</v>
      </c>
      <c r="B491" s="14" t="s">
        <v>397</v>
      </c>
      <c r="C491" s="15" t="s">
        <v>20</v>
      </c>
      <c r="D491" s="15" t="s">
        <v>406</v>
      </c>
      <c r="E491" s="35" t="s">
        <v>453</v>
      </c>
      <c r="F491" s="15" t="s">
        <v>15</v>
      </c>
      <c r="G491" s="15">
        <v>75</v>
      </c>
      <c r="H491" s="15" t="s">
        <v>16</v>
      </c>
      <c r="I491" s="37" t="s">
        <v>408</v>
      </c>
      <c r="J491" s="24" t="s">
        <v>35</v>
      </c>
      <c r="K491" s="24" t="s">
        <v>35</v>
      </c>
      <c r="L491" s="29" t="s">
        <v>36</v>
      </c>
    </row>
    <row r="492" spans="1:12" hidden="1" x14ac:dyDescent="0.3">
      <c r="A492" s="13">
        <v>44950</v>
      </c>
      <c r="B492" s="14" t="s">
        <v>397</v>
      </c>
      <c r="C492" s="15" t="s">
        <v>20</v>
      </c>
      <c r="D492" s="15" t="s">
        <v>398</v>
      </c>
      <c r="E492" s="35" t="s">
        <v>410</v>
      </c>
      <c r="F492" s="15" t="s">
        <v>263</v>
      </c>
      <c r="G492" s="15">
        <v>50</v>
      </c>
      <c r="H492" s="15" t="s">
        <v>58</v>
      </c>
      <c r="I492" s="32" t="s">
        <v>400</v>
      </c>
      <c r="J492" s="21" t="s">
        <v>18</v>
      </c>
      <c r="K492" s="7"/>
      <c r="L492" s="25" t="s">
        <v>401</v>
      </c>
    </row>
    <row r="493" spans="1:12" ht="43.2" hidden="1" x14ac:dyDescent="0.3">
      <c r="A493" s="13">
        <v>44950</v>
      </c>
      <c r="B493" s="14" t="s">
        <v>397</v>
      </c>
      <c r="C493" s="15" t="s">
        <v>20</v>
      </c>
      <c r="D493" s="15" t="s">
        <v>402</v>
      </c>
      <c r="E493" s="35" t="s">
        <v>411</v>
      </c>
      <c r="F493" s="15" t="s">
        <v>15</v>
      </c>
      <c r="G493" s="15">
        <v>65</v>
      </c>
      <c r="H493" s="15" t="s">
        <v>28</v>
      </c>
      <c r="I493" s="32" t="s">
        <v>250</v>
      </c>
      <c r="J493" s="23" t="s">
        <v>251</v>
      </c>
      <c r="K493" s="7"/>
      <c r="L493" s="30" t="s">
        <v>252</v>
      </c>
    </row>
    <row r="494" spans="1:12" hidden="1" x14ac:dyDescent="0.3">
      <c r="A494" s="13">
        <v>44950</v>
      </c>
      <c r="B494" s="14" t="s">
        <v>397</v>
      </c>
      <c r="C494" s="15" t="s">
        <v>82</v>
      </c>
      <c r="D494" s="15" t="s">
        <v>398</v>
      </c>
      <c r="E494" s="35" t="s">
        <v>412</v>
      </c>
      <c r="F494" s="15" t="s">
        <v>211</v>
      </c>
      <c r="G494" s="15">
        <v>50</v>
      </c>
      <c r="H494" s="15" t="s">
        <v>58</v>
      </c>
      <c r="I494" s="32" t="s">
        <v>400</v>
      </c>
      <c r="J494" s="21" t="s">
        <v>18</v>
      </c>
      <c r="K494" s="7"/>
      <c r="L494" s="25" t="s">
        <v>401</v>
      </c>
    </row>
    <row r="495" spans="1:12" ht="28.8" hidden="1" x14ac:dyDescent="0.3">
      <c r="A495" s="13">
        <v>44950</v>
      </c>
      <c r="B495" s="14" t="s">
        <v>397</v>
      </c>
      <c r="C495" s="15" t="s">
        <v>12</v>
      </c>
      <c r="D495" s="15" t="s">
        <v>419</v>
      </c>
      <c r="E495" s="35" t="s">
        <v>454</v>
      </c>
      <c r="F495" s="15" t="s">
        <v>15</v>
      </c>
      <c r="G495" s="15">
        <v>54</v>
      </c>
      <c r="H495" s="15" t="s">
        <v>16</v>
      </c>
      <c r="I495" s="32" t="s">
        <v>34</v>
      </c>
      <c r="J495" s="24" t="s">
        <v>35</v>
      </c>
      <c r="K495" s="7"/>
      <c r="L495" s="29" t="s">
        <v>36</v>
      </c>
    </row>
    <row r="496" spans="1:12" hidden="1" x14ac:dyDescent="0.3">
      <c r="A496" s="13">
        <v>44950</v>
      </c>
      <c r="B496" s="14" t="s">
        <v>397</v>
      </c>
      <c r="C496" s="15" t="s">
        <v>12</v>
      </c>
      <c r="D496" s="15" t="s">
        <v>406</v>
      </c>
      <c r="E496" s="35" t="s">
        <v>455</v>
      </c>
      <c r="F496" s="15" t="s">
        <v>15</v>
      </c>
      <c r="G496" s="15">
        <v>75</v>
      </c>
      <c r="H496" s="15" t="s">
        <v>16</v>
      </c>
      <c r="I496" s="28" t="s">
        <v>100</v>
      </c>
      <c r="J496" s="17"/>
      <c r="K496" s="24" t="s">
        <v>35</v>
      </c>
      <c r="L496" s="28"/>
    </row>
    <row r="497" spans="1:12" hidden="1" x14ac:dyDescent="0.3">
      <c r="A497" s="13">
        <v>44951</v>
      </c>
      <c r="B497" s="14" t="s">
        <v>397</v>
      </c>
      <c r="C497" s="15" t="s">
        <v>20</v>
      </c>
      <c r="D497" s="15" t="s">
        <v>398</v>
      </c>
      <c r="E497" s="35" t="s">
        <v>414</v>
      </c>
      <c r="F497" s="15" t="s">
        <v>263</v>
      </c>
      <c r="G497" s="15">
        <v>50</v>
      </c>
      <c r="H497" s="15" t="s">
        <v>58</v>
      </c>
      <c r="I497" s="32" t="s">
        <v>400</v>
      </c>
      <c r="J497" s="21" t="s">
        <v>18</v>
      </c>
      <c r="K497" s="7"/>
      <c r="L497" s="25" t="s">
        <v>401</v>
      </c>
    </row>
    <row r="498" spans="1:12" ht="43.2" hidden="1" x14ac:dyDescent="0.3">
      <c r="A498" s="13">
        <v>44951</v>
      </c>
      <c r="B498" s="14" t="s">
        <v>397</v>
      </c>
      <c r="C498" s="15" t="s">
        <v>20</v>
      </c>
      <c r="D498" s="15" t="s">
        <v>402</v>
      </c>
      <c r="E498" s="35" t="s">
        <v>415</v>
      </c>
      <c r="F498" s="15" t="s">
        <v>15</v>
      </c>
      <c r="G498" s="15">
        <v>65</v>
      </c>
      <c r="H498" s="15" t="s">
        <v>28</v>
      </c>
      <c r="I498" s="32" t="s">
        <v>404</v>
      </c>
      <c r="J498" s="23" t="s">
        <v>251</v>
      </c>
      <c r="K498" s="7"/>
      <c r="L498" s="30" t="s">
        <v>252</v>
      </c>
    </row>
    <row r="499" spans="1:12" hidden="1" x14ac:dyDescent="0.3">
      <c r="A499" s="13">
        <v>44951</v>
      </c>
      <c r="B499" s="14" t="s">
        <v>397</v>
      </c>
      <c r="C499" s="15" t="s">
        <v>82</v>
      </c>
      <c r="D499" s="15" t="s">
        <v>398</v>
      </c>
      <c r="E499" s="35" t="s">
        <v>416</v>
      </c>
      <c r="F499" s="15" t="s">
        <v>211</v>
      </c>
      <c r="G499" s="15">
        <v>50</v>
      </c>
      <c r="H499" s="15" t="s">
        <v>58</v>
      </c>
      <c r="I499" s="32" t="s">
        <v>400</v>
      </c>
      <c r="J499" s="21" t="s">
        <v>18</v>
      </c>
      <c r="K499" s="7"/>
      <c r="L499" s="25" t="s">
        <v>401</v>
      </c>
    </row>
    <row r="500" spans="1:12" hidden="1" x14ac:dyDescent="0.3">
      <c r="A500" s="13">
        <v>44951</v>
      </c>
      <c r="B500" s="14" t="s">
        <v>397</v>
      </c>
      <c r="C500" s="15" t="s">
        <v>12</v>
      </c>
      <c r="D500" s="15" t="s">
        <v>417</v>
      </c>
      <c r="E500" s="35" t="s">
        <v>418</v>
      </c>
      <c r="F500" s="15" t="s">
        <v>15</v>
      </c>
      <c r="G500" s="15">
        <v>20</v>
      </c>
      <c r="H500" s="15" t="s">
        <v>58</v>
      </c>
      <c r="I500" s="32" t="s">
        <v>17</v>
      </c>
      <c r="J500" s="21" t="s">
        <v>18</v>
      </c>
      <c r="K500" s="7"/>
      <c r="L500" s="25" t="s">
        <v>19</v>
      </c>
    </row>
    <row r="501" spans="1:12" ht="28.8" hidden="1" x14ac:dyDescent="0.3">
      <c r="A501" s="13">
        <v>44951</v>
      </c>
      <c r="B501" s="14" t="s">
        <v>397</v>
      </c>
      <c r="C501" s="15" t="s">
        <v>12</v>
      </c>
      <c r="D501" s="15" t="s">
        <v>406</v>
      </c>
      <c r="E501" s="35" t="s">
        <v>456</v>
      </c>
      <c r="F501" s="15" t="s">
        <v>15</v>
      </c>
      <c r="G501" s="15">
        <v>75</v>
      </c>
      <c r="H501" s="15" t="s">
        <v>16</v>
      </c>
      <c r="I501" s="37" t="s">
        <v>408</v>
      </c>
      <c r="J501" s="24" t="s">
        <v>35</v>
      </c>
      <c r="K501" s="24" t="s">
        <v>35</v>
      </c>
      <c r="L501" s="29" t="s">
        <v>36</v>
      </c>
    </row>
    <row r="502" spans="1:12" hidden="1" x14ac:dyDescent="0.3">
      <c r="A502" s="13">
        <v>44951</v>
      </c>
      <c r="B502" s="14" t="s">
        <v>397</v>
      </c>
      <c r="C502" s="15" t="s">
        <v>235</v>
      </c>
      <c r="D502" s="15" t="s">
        <v>457</v>
      </c>
      <c r="E502" s="35" t="s">
        <v>458</v>
      </c>
      <c r="F502" s="15" t="s">
        <v>15</v>
      </c>
      <c r="G502" s="15">
        <v>60</v>
      </c>
      <c r="H502" s="15" t="s">
        <v>58</v>
      </c>
      <c r="I502" s="32" t="s">
        <v>51</v>
      </c>
      <c r="J502" s="21" t="s">
        <v>18</v>
      </c>
      <c r="K502" s="7"/>
      <c r="L502" s="25" t="s">
        <v>52</v>
      </c>
    </row>
    <row r="503" spans="1:12" hidden="1" x14ac:dyDescent="0.3">
      <c r="A503" s="13">
        <v>44952</v>
      </c>
      <c r="B503" s="14" t="s">
        <v>397</v>
      </c>
      <c r="C503" s="15" t="s">
        <v>20</v>
      </c>
      <c r="D503" s="15" t="s">
        <v>398</v>
      </c>
      <c r="E503" s="35" t="s">
        <v>426</v>
      </c>
      <c r="F503" s="15" t="s">
        <v>263</v>
      </c>
      <c r="G503" s="15">
        <v>50</v>
      </c>
      <c r="H503" s="15" t="s">
        <v>58</v>
      </c>
      <c r="I503" s="32" t="s">
        <v>400</v>
      </c>
      <c r="J503" s="21" t="s">
        <v>18</v>
      </c>
      <c r="K503" s="7"/>
      <c r="L503" s="25" t="s">
        <v>401</v>
      </c>
    </row>
    <row r="504" spans="1:12" ht="43.2" hidden="1" x14ac:dyDescent="0.3">
      <c r="A504" s="13">
        <v>44952</v>
      </c>
      <c r="B504" s="14" t="s">
        <v>397</v>
      </c>
      <c r="C504" s="15" t="s">
        <v>20</v>
      </c>
      <c r="D504" s="15" t="s">
        <v>402</v>
      </c>
      <c r="E504" s="35" t="s">
        <v>427</v>
      </c>
      <c r="F504" s="15" t="s">
        <v>15</v>
      </c>
      <c r="G504" s="15">
        <v>65</v>
      </c>
      <c r="H504" s="15" t="s">
        <v>28</v>
      </c>
      <c r="I504" s="32" t="s">
        <v>250</v>
      </c>
      <c r="J504" s="23" t="s">
        <v>251</v>
      </c>
      <c r="K504" s="7"/>
      <c r="L504" s="30" t="s">
        <v>252</v>
      </c>
    </row>
    <row r="505" spans="1:12" hidden="1" x14ac:dyDescent="0.3">
      <c r="A505" s="13">
        <v>44952</v>
      </c>
      <c r="B505" s="14" t="s">
        <v>397</v>
      </c>
      <c r="C505" s="15" t="s">
        <v>82</v>
      </c>
      <c r="D505" s="15" t="s">
        <v>398</v>
      </c>
      <c r="E505" s="35" t="s">
        <v>428</v>
      </c>
      <c r="F505" s="15" t="s">
        <v>211</v>
      </c>
      <c r="G505" s="15">
        <v>50</v>
      </c>
      <c r="H505" s="15" t="s">
        <v>58</v>
      </c>
      <c r="I505" s="32" t="s">
        <v>400</v>
      </c>
      <c r="J505" s="21" t="s">
        <v>18</v>
      </c>
      <c r="K505" s="7"/>
      <c r="L505" s="25" t="s">
        <v>401</v>
      </c>
    </row>
    <row r="506" spans="1:12" hidden="1" x14ac:dyDescent="0.3">
      <c r="A506" s="13">
        <v>44952</v>
      </c>
      <c r="B506" s="14" t="s">
        <v>397</v>
      </c>
      <c r="C506" s="15" t="s">
        <v>12</v>
      </c>
      <c r="D506" s="15" t="s">
        <v>417</v>
      </c>
      <c r="E506" s="35" t="s">
        <v>429</v>
      </c>
      <c r="F506" s="15" t="s">
        <v>15</v>
      </c>
      <c r="G506" s="15">
        <v>20</v>
      </c>
      <c r="H506" s="15" t="s">
        <v>58</v>
      </c>
      <c r="I506" s="32" t="s">
        <v>17</v>
      </c>
      <c r="J506" s="21" t="s">
        <v>18</v>
      </c>
      <c r="K506" s="7"/>
      <c r="L506" s="25" t="s">
        <v>19</v>
      </c>
    </row>
    <row r="507" spans="1:12" ht="28.8" hidden="1" x14ac:dyDescent="0.3">
      <c r="A507" s="13">
        <v>44952</v>
      </c>
      <c r="B507" s="14" t="s">
        <v>397</v>
      </c>
      <c r="C507" s="15" t="s">
        <v>12</v>
      </c>
      <c r="D507" s="15" t="s">
        <v>406</v>
      </c>
      <c r="E507" s="35" t="s">
        <v>456</v>
      </c>
      <c r="F507" s="15" t="s">
        <v>15</v>
      </c>
      <c r="G507" s="15">
        <v>75</v>
      </c>
      <c r="H507" s="15" t="s">
        <v>16</v>
      </c>
      <c r="I507" s="37" t="s">
        <v>408</v>
      </c>
      <c r="J507" s="24" t="s">
        <v>35</v>
      </c>
      <c r="K507" s="24" t="s">
        <v>35</v>
      </c>
      <c r="L507" s="29" t="s">
        <v>36</v>
      </c>
    </row>
    <row r="508" spans="1:12" hidden="1" x14ac:dyDescent="0.3">
      <c r="A508" s="13">
        <v>44953</v>
      </c>
      <c r="B508" s="14" t="s">
        <v>397</v>
      </c>
      <c r="C508" s="15" t="s">
        <v>20</v>
      </c>
      <c r="D508" s="15" t="s">
        <v>398</v>
      </c>
      <c r="E508" s="35" t="s">
        <v>431</v>
      </c>
      <c r="F508" s="15" t="s">
        <v>263</v>
      </c>
      <c r="G508" s="15">
        <v>50</v>
      </c>
      <c r="H508" s="15" t="s">
        <v>58</v>
      </c>
      <c r="I508" s="32" t="s">
        <v>400</v>
      </c>
      <c r="J508" s="21" t="s">
        <v>18</v>
      </c>
      <c r="K508" s="7"/>
      <c r="L508" s="25" t="s">
        <v>401</v>
      </c>
    </row>
    <row r="509" spans="1:12" ht="43.2" hidden="1" x14ac:dyDescent="0.3">
      <c r="A509" s="13">
        <v>44953</v>
      </c>
      <c r="B509" s="14" t="s">
        <v>397</v>
      </c>
      <c r="C509" s="15" t="s">
        <v>20</v>
      </c>
      <c r="D509" s="15" t="s">
        <v>402</v>
      </c>
      <c r="E509" s="35" t="s">
        <v>432</v>
      </c>
      <c r="F509" s="15" t="s">
        <v>15</v>
      </c>
      <c r="G509" s="15">
        <v>65</v>
      </c>
      <c r="H509" s="15" t="s">
        <v>28</v>
      </c>
      <c r="I509" s="32" t="s">
        <v>404</v>
      </c>
      <c r="J509" s="23" t="s">
        <v>251</v>
      </c>
      <c r="K509" s="7"/>
      <c r="L509" s="30" t="s">
        <v>252</v>
      </c>
    </row>
    <row r="510" spans="1:12" hidden="1" x14ac:dyDescent="0.3">
      <c r="A510" s="13">
        <v>44953</v>
      </c>
      <c r="B510" s="14" t="s">
        <v>397</v>
      </c>
      <c r="C510" s="15" t="s">
        <v>82</v>
      </c>
      <c r="D510" s="15" t="s">
        <v>398</v>
      </c>
      <c r="E510" s="35" t="s">
        <v>433</v>
      </c>
      <c r="F510" s="15" t="s">
        <v>211</v>
      </c>
      <c r="G510" s="15">
        <v>50</v>
      </c>
      <c r="H510" s="15" t="s">
        <v>58</v>
      </c>
      <c r="I510" s="32" t="s">
        <v>400</v>
      </c>
      <c r="J510" s="21" t="s">
        <v>18</v>
      </c>
      <c r="K510" s="7"/>
      <c r="L510" s="25" t="s">
        <v>401</v>
      </c>
    </row>
    <row r="511" spans="1:12" hidden="1" x14ac:dyDescent="0.3">
      <c r="A511" s="13">
        <v>44953</v>
      </c>
      <c r="B511" s="14" t="s">
        <v>397</v>
      </c>
      <c r="C511" s="15" t="s">
        <v>12</v>
      </c>
      <c r="D511" s="15" t="s">
        <v>417</v>
      </c>
      <c r="E511" s="35" t="s">
        <v>437</v>
      </c>
      <c r="F511" s="15" t="s">
        <v>15</v>
      </c>
      <c r="G511" s="15">
        <v>20</v>
      </c>
      <c r="H511" s="15" t="s">
        <v>58</v>
      </c>
      <c r="I511" s="32" t="s">
        <v>17</v>
      </c>
      <c r="J511" s="21" t="s">
        <v>18</v>
      </c>
      <c r="K511" s="7"/>
      <c r="L511" s="25" t="s">
        <v>19</v>
      </c>
    </row>
    <row r="512" spans="1:12" ht="28.8" hidden="1" x14ac:dyDescent="0.3">
      <c r="A512" s="13">
        <v>44953</v>
      </c>
      <c r="B512" s="14" t="s">
        <v>397</v>
      </c>
      <c r="C512" s="15" t="s">
        <v>12</v>
      </c>
      <c r="D512" s="15" t="s">
        <v>406</v>
      </c>
      <c r="E512" s="35" t="s">
        <v>456</v>
      </c>
      <c r="F512" s="15" t="s">
        <v>15</v>
      </c>
      <c r="G512" s="15">
        <v>75</v>
      </c>
      <c r="H512" s="15" t="s">
        <v>16</v>
      </c>
      <c r="I512" s="37" t="s">
        <v>408</v>
      </c>
      <c r="J512" s="24" t="s">
        <v>35</v>
      </c>
      <c r="K512" s="24" t="s">
        <v>35</v>
      </c>
      <c r="L512" s="29" t="s">
        <v>36</v>
      </c>
    </row>
    <row r="513" spans="1:12" hidden="1" x14ac:dyDescent="0.3">
      <c r="A513" s="13">
        <v>44953</v>
      </c>
      <c r="B513" s="14" t="s">
        <v>397</v>
      </c>
      <c r="C513" s="15" t="s">
        <v>235</v>
      </c>
      <c r="D513" s="15" t="s">
        <v>457</v>
      </c>
      <c r="E513" s="35" t="s">
        <v>459</v>
      </c>
      <c r="F513" s="15" t="s">
        <v>15</v>
      </c>
      <c r="G513" s="15">
        <v>60</v>
      </c>
      <c r="H513" s="15" t="s">
        <v>58</v>
      </c>
      <c r="I513" s="32" t="s">
        <v>51</v>
      </c>
      <c r="J513" s="21" t="s">
        <v>18</v>
      </c>
      <c r="K513" s="7"/>
      <c r="L513" s="25" t="s">
        <v>52</v>
      </c>
    </row>
    <row r="514" spans="1:12" hidden="1" x14ac:dyDescent="0.3">
      <c r="A514" s="13">
        <v>44956</v>
      </c>
      <c r="B514" s="14" t="s">
        <v>397</v>
      </c>
      <c r="C514" s="15" t="s">
        <v>12</v>
      </c>
      <c r="D514" s="15" t="s">
        <v>460</v>
      </c>
      <c r="E514" s="35" t="s">
        <v>461</v>
      </c>
      <c r="F514" s="15" t="s">
        <v>263</v>
      </c>
      <c r="G514" s="15">
        <v>120</v>
      </c>
      <c r="H514" s="15" t="s">
        <v>16</v>
      </c>
      <c r="I514" s="32" t="s">
        <v>51</v>
      </c>
      <c r="J514" s="21" t="s">
        <v>18</v>
      </c>
      <c r="K514" s="7"/>
      <c r="L514" s="25" t="s">
        <v>52</v>
      </c>
    </row>
    <row r="515" spans="1:12" ht="43.2" hidden="1" x14ac:dyDescent="0.3">
      <c r="A515" s="13">
        <v>44956</v>
      </c>
      <c r="B515" s="14" t="s">
        <v>397</v>
      </c>
      <c r="C515" s="15" t="s">
        <v>20</v>
      </c>
      <c r="D515" s="15" t="s">
        <v>402</v>
      </c>
      <c r="E515" s="35" t="s">
        <v>403</v>
      </c>
      <c r="F515" s="15" t="s">
        <v>15</v>
      </c>
      <c r="G515" s="15">
        <v>65</v>
      </c>
      <c r="H515" s="15" t="s">
        <v>28</v>
      </c>
      <c r="I515" s="32" t="s">
        <v>404</v>
      </c>
      <c r="J515" s="23" t="s">
        <v>251</v>
      </c>
      <c r="K515" s="7"/>
      <c r="L515" s="30" t="s">
        <v>252</v>
      </c>
    </row>
    <row r="516" spans="1:12" ht="43.2" hidden="1" x14ac:dyDescent="0.3">
      <c r="A516" s="13">
        <v>44957</v>
      </c>
      <c r="B516" s="14" t="s">
        <v>397</v>
      </c>
      <c r="C516" s="15" t="s">
        <v>20</v>
      </c>
      <c r="D516" s="15" t="s">
        <v>402</v>
      </c>
      <c r="E516" s="35" t="s">
        <v>411</v>
      </c>
      <c r="F516" s="15" t="s">
        <v>15</v>
      </c>
      <c r="G516" s="15">
        <v>65</v>
      </c>
      <c r="H516" s="15" t="s">
        <v>28</v>
      </c>
      <c r="I516" s="32" t="s">
        <v>250</v>
      </c>
      <c r="J516" s="23" t="s">
        <v>251</v>
      </c>
      <c r="K516" s="7"/>
      <c r="L516" s="30" t="s">
        <v>252</v>
      </c>
    </row>
    <row r="517" spans="1:12" ht="43.2" hidden="1" x14ac:dyDescent="0.3">
      <c r="A517" s="13">
        <v>44958</v>
      </c>
      <c r="B517" s="14" t="s">
        <v>397</v>
      </c>
      <c r="C517" s="15" t="s">
        <v>20</v>
      </c>
      <c r="D517" s="15" t="s">
        <v>402</v>
      </c>
      <c r="E517" s="35" t="s">
        <v>415</v>
      </c>
      <c r="F517" s="15" t="s">
        <v>15</v>
      </c>
      <c r="G517" s="15">
        <v>65</v>
      </c>
      <c r="H517" s="15" t="s">
        <v>28</v>
      </c>
      <c r="I517" s="32" t="s">
        <v>404</v>
      </c>
      <c r="J517" s="23" t="s">
        <v>251</v>
      </c>
      <c r="K517" s="7"/>
      <c r="L517" s="30" t="s">
        <v>252</v>
      </c>
    </row>
    <row r="518" spans="1:12" ht="43.2" hidden="1" x14ac:dyDescent="0.3">
      <c r="A518" s="13">
        <v>44959</v>
      </c>
      <c r="B518" s="14" t="s">
        <v>397</v>
      </c>
      <c r="C518" s="15" t="s">
        <v>20</v>
      </c>
      <c r="D518" s="15" t="s">
        <v>402</v>
      </c>
      <c r="E518" s="35" t="s">
        <v>427</v>
      </c>
      <c r="F518" s="15" t="s">
        <v>15</v>
      </c>
      <c r="G518" s="15">
        <v>65</v>
      </c>
      <c r="H518" s="15" t="s">
        <v>28</v>
      </c>
      <c r="I518" s="32" t="s">
        <v>250</v>
      </c>
      <c r="J518" s="23" t="s">
        <v>251</v>
      </c>
      <c r="K518" s="7"/>
      <c r="L518" s="30" t="s">
        <v>252</v>
      </c>
    </row>
    <row r="519" spans="1:12" ht="43.2" hidden="1" x14ac:dyDescent="0.3">
      <c r="A519" s="13">
        <v>44960</v>
      </c>
      <c r="B519" s="14" t="s">
        <v>397</v>
      </c>
      <c r="C519" s="15" t="s">
        <v>20</v>
      </c>
      <c r="D519" s="15" t="s">
        <v>402</v>
      </c>
      <c r="E519" s="35" t="s">
        <v>432</v>
      </c>
      <c r="F519" s="15" t="s">
        <v>15</v>
      </c>
      <c r="G519" s="15">
        <v>65</v>
      </c>
      <c r="H519" s="15" t="s">
        <v>28</v>
      </c>
      <c r="I519" s="32" t="s">
        <v>404</v>
      </c>
      <c r="J519" s="23" t="s">
        <v>251</v>
      </c>
      <c r="K519" s="7"/>
      <c r="L519" s="30" t="s">
        <v>252</v>
      </c>
    </row>
  </sheetData>
  <autoFilter ref="A1:L519" xr:uid="{F6A32409-3123-4E34-84BD-F965D1B19793}">
    <filterColumn colId="1">
      <filters>
        <filter val="Periode 2"/>
      </filters>
    </filterColumn>
    <sortState xmlns:xlrd2="http://schemas.microsoft.com/office/spreadsheetml/2017/richdata2" ref="A2:L519">
      <sortCondition ref="A1:A519"/>
    </sortState>
  </autoFilter>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FBF65-39F0-E846-AC4C-A485CB7625B2}">
  <dimension ref="A1:U63"/>
  <sheetViews>
    <sheetView topLeftCell="A36" workbookViewId="0">
      <selection activeCell="G43" sqref="G43"/>
    </sheetView>
  </sheetViews>
  <sheetFormatPr defaultColWidth="11.44140625" defaultRowHeight="14.4" x14ac:dyDescent="0.3"/>
  <cols>
    <col min="1" max="1" width="39.33203125" customWidth="1"/>
    <col min="2" max="2" width="10" bestFit="1" customWidth="1"/>
    <col min="3" max="3" width="12.77734375" bestFit="1" customWidth="1"/>
    <col min="4" max="4" width="14.44140625" bestFit="1" customWidth="1"/>
    <col min="5" max="5" width="42.44140625" customWidth="1"/>
    <col min="6" max="6" width="23.44140625" bestFit="1" customWidth="1"/>
    <col min="7" max="7" width="6.6640625" bestFit="1" customWidth="1"/>
    <col min="8" max="8" width="10.6640625" bestFit="1" customWidth="1"/>
    <col min="9" max="9" width="10.6640625" customWidth="1"/>
    <col min="10" max="13" width="30.109375" customWidth="1"/>
    <col min="14" max="14" width="38.44140625" customWidth="1"/>
    <col min="15" max="15" width="43.44140625" customWidth="1"/>
    <col min="16" max="16" width="61.44140625" customWidth="1"/>
  </cols>
  <sheetData>
    <row r="1" spans="1:21" ht="100.8" x14ac:dyDescent="0.3">
      <c r="A1" s="2" t="s">
        <v>0</v>
      </c>
      <c r="B1" s="2" t="s">
        <v>1</v>
      </c>
      <c r="C1" s="3" t="s">
        <v>2</v>
      </c>
      <c r="D1" s="3" t="s">
        <v>3</v>
      </c>
      <c r="E1" s="63" t="s">
        <v>4</v>
      </c>
      <c r="F1" s="3" t="s">
        <v>5</v>
      </c>
      <c r="G1" s="3" t="s">
        <v>6</v>
      </c>
      <c r="H1" s="3" t="s">
        <v>7</v>
      </c>
      <c r="I1" s="3" t="s">
        <v>631</v>
      </c>
      <c r="J1" s="63" t="s">
        <v>8</v>
      </c>
      <c r="K1" s="63" t="s">
        <v>547</v>
      </c>
      <c r="L1" s="63" t="s">
        <v>548</v>
      </c>
      <c r="M1" s="63" t="s">
        <v>549</v>
      </c>
      <c r="N1" s="3" t="s">
        <v>5</v>
      </c>
      <c r="O1" s="71" t="s">
        <v>9</v>
      </c>
      <c r="P1" s="63" t="s">
        <v>10</v>
      </c>
      <c r="Q1" s="79" t="s">
        <v>625</v>
      </c>
      <c r="R1" s="79" t="s">
        <v>552</v>
      </c>
      <c r="S1" s="79" t="s">
        <v>553</v>
      </c>
      <c r="T1" s="79" t="s">
        <v>554</v>
      </c>
      <c r="U1" s="79" t="s">
        <v>555</v>
      </c>
    </row>
    <row r="2" spans="1:21" ht="28.8" x14ac:dyDescent="0.3">
      <c r="A2" s="4">
        <v>44810</v>
      </c>
      <c r="B2" s="5" t="s">
        <v>11</v>
      </c>
      <c r="C2" s="6" t="s">
        <v>20</v>
      </c>
      <c r="D2" s="6" t="s">
        <v>37</v>
      </c>
      <c r="E2" s="36" t="s">
        <v>38</v>
      </c>
      <c r="F2" s="6" t="s">
        <v>15</v>
      </c>
      <c r="G2" s="6">
        <v>90</v>
      </c>
      <c r="H2" s="66" t="s">
        <v>16</v>
      </c>
      <c r="I2" s="6">
        <f t="shared" ref="I2:I35" si="0">H2*24</f>
        <v>3.75</v>
      </c>
      <c r="J2" s="37" t="s">
        <v>39</v>
      </c>
      <c r="K2" s="37">
        <v>100</v>
      </c>
      <c r="L2" s="32">
        <v>3.5</v>
      </c>
      <c r="M2" s="32">
        <f t="shared" ref="M2:M35" si="1">G2/K2</f>
        <v>0.9</v>
      </c>
      <c r="N2" s="21" t="s">
        <v>18</v>
      </c>
      <c r="O2" s="21" t="s">
        <v>18</v>
      </c>
      <c r="P2" s="25" t="s">
        <v>40</v>
      </c>
      <c r="Q2">
        <f>G2</f>
        <v>90</v>
      </c>
      <c r="R2">
        <f>K2</f>
        <v>100</v>
      </c>
      <c r="S2">
        <f>Q2/R2</f>
        <v>0.9</v>
      </c>
      <c r="T2">
        <f>Q2*I2</f>
        <v>337.5</v>
      </c>
      <c r="U2">
        <f>G2*I2</f>
        <v>337.5</v>
      </c>
    </row>
    <row r="3" spans="1:21" x14ac:dyDescent="0.3">
      <c r="A3" s="4">
        <v>44811</v>
      </c>
      <c r="B3" s="5" t="s">
        <v>11</v>
      </c>
      <c r="C3" s="6" t="s">
        <v>12</v>
      </c>
      <c r="D3" s="6" t="s">
        <v>13</v>
      </c>
      <c r="E3" s="36" t="s">
        <v>42</v>
      </c>
      <c r="F3" s="6" t="s">
        <v>15</v>
      </c>
      <c r="G3" s="6">
        <v>30</v>
      </c>
      <c r="H3" s="66" t="s">
        <v>16</v>
      </c>
      <c r="I3" s="6">
        <f t="shared" si="0"/>
        <v>3.75</v>
      </c>
      <c r="J3" s="32" t="s">
        <v>43</v>
      </c>
      <c r="K3" s="32">
        <v>50</v>
      </c>
      <c r="L3" s="32">
        <v>3.5</v>
      </c>
      <c r="M3" s="32">
        <f t="shared" si="1"/>
        <v>0.6</v>
      </c>
      <c r="N3" s="21" t="s">
        <v>18</v>
      </c>
      <c r="O3" s="7"/>
      <c r="P3" s="25" t="s">
        <v>40</v>
      </c>
      <c r="Q3">
        <f>G3</f>
        <v>30</v>
      </c>
      <c r="R3">
        <f>K3</f>
        <v>50</v>
      </c>
      <c r="S3">
        <f t="shared" ref="S3:S35" si="2">Q3/R3</f>
        <v>0.6</v>
      </c>
      <c r="T3">
        <f t="shared" ref="T3:T35" si="3">Q3*I3</f>
        <v>112.5</v>
      </c>
      <c r="U3">
        <f t="shared" ref="U3:U35" si="4">G3*I3</f>
        <v>112.5</v>
      </c>
    </row>
    <row r="4" spans="1:21" x14ac:dyDescent="0.3">
      <c r="A4" s="4">
        <v>44813</v>
      </c>
      <c r="B4" s="5" t="s">
        <v>11</v>
      </c>
      <c r="C4" s="6" t="s">
        <v>20</v>
      </c>
      <c r="D4" s="6" t="s">
        <v>37</v>
      </c>
      <c r="E4" s="36" t="s">
        <v>61</v>
      </c>
      <c r="F4" s="6" t="s">
        <v>15</v>
      </c>
      <c r="G4" s="6">
        <v>90</v>
      </c>
      <c r="H4" s="66" t="s">
        <v>16</v>
      </c>
      <c r="I4" s="6">
        <f t="shared" si="0"/>
        <v>3.75</v>
      </c>
      <c r="J4" s="32" t="s">
        <v>62</v>
      </c>
      <c r="K4" s="37">
        <v>100</v>
      </c>
      <c r="L4" s="32">
        <v>3.5</v>
      </c>
      <c r="M4" s="32">
        <f t="shared" si="1"/>
        <v>0.9</v>
      </c>
      <c r="N4" s="21" t="s">
        <v>18</v>
      </c>
      <c r="O4" s="7"/>
      <c r="P4" s="25" t="s">
        <v>63</v>
      </c>
      <c r="Q4">
        <f>G4/2</f>
        <v>45</v>
      </c>
      <c r="R4">
        <v>50</v>
      </c>
      <c r="S4">
        <f t="shared" si="2"/>
        <v>0.9</v>
      </c>
      <c r="T4">
        <f t="shared" si="3"/>
        <v>168.75</v>
      </c>
      <c r="U4">
        <f t="shared" si="4"/>
        <v>337.5</v>
      </c>
    </row>
    <row r="5" spans="1:21" ht="28.8" x14ac:dyDescent="0.3">
      <c r="A5" s="4">
        <v>44817</v>
      </c>
      <c r="B5" s="5" t="s">
        <v>11</v>
      </c>
      <c r="C5" s="6" t="s">
        <v>20</v>
      </c>
      <c r="D5" s="6" t="s">
        <v>37</v>
      </c>
      <c r="E5" s="36" t="s">
        <v>38</v>
      </c>
      <c r="F5" s="6" t="s">
        <v>15</v>
      </c>
      <c r="G5" s="6">
        <v>90</v>
      </c>
      <c r="H5" s="66" t="s">
        <v>16</v>
      </c>
      <c r="I5" s="6">
        <f t="shared" si="0"/>
        <v>3.75</v>
      </c>
      <c r="J5" s="37" t="s">
        <v>39</v>
      </c>
      <c r="K5" s="37">
        <v>100</v>
      </c>
      <c r="L5" s="32">
        <v>3.5</v>
      </c>
      <c r="M5" s="32">
        <f t="shared" si="1"/>
        <v>0.9</v>
      </c>
      <c r="N5" s="21" t="s">
        <v>18</v>
      </c>
      <c r="O5" s="21" t="s">
        <v>18</v>
      </c>
      <c r="P5" s="25" t="s">
        <v>40</v>
      </c>
      <c r="Q5">
        <f t="shared" ref="Q5:Q7" si="5">G5</f>
        <v>90</v>
      </c>
      <c r="R5">
        <f t="shared" ref="R5:R7" si="6">K5</f>
        <v>100</v>
      </c>
      <c r="S5">
        <f t="shared" si="2"/>
        <v>0.9</v>
      </c>
      <c r="T5">
        <f t="shared" si="3"/>
        <v>337.5</v>
      </c>
      <c r="U5">
        <f t="shared" si="4"/>
        <v>337.5</v>
      </c>
    </row>
    <row r="6" spans="1:21" x14ac:dyDescent="0.3">
      <c r="A6" s="4">
        <v>44818</v>
      </c>
      <c r="B6" s="5" t="s">
        <v>11</v>
      </c>
      <c r="C6" s="6" t="s">
        <v>12</v>
      </c>
      <c r="D6" s="6" t="s">
        <v>13</v>
      </c>
      <c r="E6" s="36" t="s">
        <v>66</v>
      </c>
      <c r="F6" s="6" t="s">
        <v>15</v>
      </c>
      <c r="G6" s="6">
        <v>30</v>
      </c>
      <c r="H6" s="66" t="s">
        <v>16</v>
      </c>
      <c r="I6" s="6">
        <f t="shared" si="0"/>
        <v>3.75</v>
      </c>
      <c r="J6" s="32" t="s">
        <v>43</v>
      </c>
      <c r="K6" s="32">
        <v>50</v>
      </c>
      <c r="L6" s="32">
        <v>3.5</v>
      </c>
      <c r="M6" s="32">
        <f t="shared" si="1"/>
        <v>0.6</v>
      </c>
      <c r="N6" s="21" t="s">
        <v>18</v>
      </c>
      <c r="O6" s="7"/>
      <c r="P6" s="25" t="s">
        <v>40</v>
      </c>
      <c r="Q6">
        <f t="shared" si="5"/>
        <v>30</v>
      </c>
      <c r="R6">
        <f t="shared" si="6"/>
        <v>50</v>
      </c>
      <c r="S6">
        <f t="shared" si="2"/>
        <v>0.6</v>
      </c>
      <c r="T6">
        <f t="shared" si="3"/>
        <v>112.5</v>
      </c>
      <c r="U6">
        <f t="shared" si="4"/>
        <v>112.5</v>
      </c>
    </row>
    <row r="7" spans="1:21" x14ac:dyDescent="0.3">
      <c r="A7" s="4">
        <v>44820</v>
      </c>
      <c r="B7" s="5" t="s">
        <v>11</v>
      </c>
      <c r="C7" s="6" t="s">
        <v>12</v>
      </c>
      <c r="D7" s="6" t="s">
        <v>13</v>
      </c>
      <c r="E7" s="36" t="s">
        <v>71</v>
      </c>
      <c r="F7" s="6" t="s">
        <v>15</v>
      </c>
      <c r="G7" s="6">
        <v>30</v>
      </c>
      <c r="H7" s="66" t="s">
        <v>16</v>
      </c>
      <c r="I7" s="6">
        <f t="shared" si="0"/>
        <v>3.75</v>
      </c>
      <c r="J7" s="32" t="s">
        <v>43</v>
      </c>
      <c r="K7" s="32">
        <v>50</v>
      </c>
      <c r="L7" s="32">
        <v>3.5</v>
      </c>
      <c r="M7" s="32">
        <f t="shared" si="1"/>
        <v>0.6</v>
      </c>
      <c r="N7" s="21" t="s">
        <v>18</v>
      </c>
      <c r="O7" s="7"/>
      <c r="P7" s="25" t="s">
        <v>40</v>
      </c>
      <c r="Q7">
        <f t="shared" si="5"/>
        <v>30</v>
      </c>
      <c r="R7">
        <f t="shared" si="6"/>
        <v>50</v>
      </c>
      <c r="S7">
        <f t="shared" si="2"/>
        <v>0.6</v>
      </c>
      <c r="T7">
        <f t="shared" si="3"/>
        <v>112.5</v>
      </c>
      <c r="U7">
        <f t="shared" si="4"/>
        <v>112.5</v>
      </c>
    </row>
    <row r="8" spans="1:21" x14ac:dyDescent="0.3">
      <c r="A8" s="4">
        <v>44820</v>
      </c>
      <c r="B8" s="5" t="s">
        <v>11</v>
      </c>
      <c r="C8" s="6" t="s">
        <v>20</v>
      </c>
      <c r="D8" s="6" t="s">
        <v>37</v>
      </c>
      <c r="E8" s="36" t="s">
        <v>61</v>
      </c>
      <c r="F8" s="6" t="s">
        <v>15</v>
      </c>
      <c r="G8" s="6">
        <v>90</v>
      </c>
      <c r="H8" s="66" t="s">
        <v>16</v>
      </c>
      <c r="I8" s="6">
        <f t="shared" si="0"/>
        <v>3.75</v>
      </c>
      <c r="J8" s="32" t="s">
        <v>62</v>
      </c>
      <c r="K8" s="37">
        <v>100</v>
      </c>
      <c r="L8" s="32">
        <v>3.5</v>
      </c>
      <c r="M8" s="32">
        <f t="shared" si="1"/>
        <v>0.9</v>
      </c>
      <c r="N8" s="21" t="s">
        <v>18</v>
      </c>
      <c r="O8" s="7"/>
      <c r="P8" s="25" t="s">
        <v>63</v>
      </c>
      <c r="Q8">
        <f>G8/2</f>
        <v>45</v>
      </c>
      <c r="R8">
        <v>50</v>
      </c>
      <c r="S8">
        <f t="shared" si="2"/>
        <v>0.9</v>
      </c>
      <c r="T8">
        <f t="shared" si="3"/>
        <v>168.75</v>
      </c>
      <c r="U8">
        <f t="shared" si="4"/>
        <v>337.5</v>
      </c>
    </row>
    <row r="9" spans="1:21" x14ac:dyDescent="0.3">
      <c r="A9" s="4">
        <v>44823</v>
      </c>
      <c r="B9" s="5" t="s">
        <v>11</v>
      </c>
      <c r="C9" s="6" t="s">
        <v>20</v>
      </c>
      <c r="D9" s="6" t="s">
        <v>78</v>
      </c>
      <c r="E9" s="36" t="s">
        <v>79</v>
      </c>
      <c r="F9" s="6" t="s">
        <v>15</v>
      </c>
      <c r="G9" s="6">
        <v>30</v>
      </c>
      <c r="H9" s="66" t="s">
        <v>16</v>
      </c>
      <c r="I9" s="6">
        <f t="shared" si="0"/>
        <v>3.75</v>
      </c>
      <c r="J9" s="32" t="s">
        <v>43</v>
      </c>
      <c r="K9" s="32">
        <v>50</v>
      </c>
      <c r="L9" s="32">
        <v>3.5</v>
      </c>
      <c r="M9" s="32">
        <f t="shared" si="1"/>
        <v>0.6</v>
      </c>
      <c r="N9" s="21" t="s">
        <v>18</v>
      </c>
      <c r="O9" s="7"/>
      <c r="P9" s="25" t="s">
        <v>40</v>
      </c>
      <c r="Q9">
        <f t="shared" ref="Q9:Q20" si="7">G9</f>
        <v>30</v>
      </c>
      <c r="R9">
        <f t="shared" ref="R9:R20" si="8">K9</f>
        <v>50</v>
      </c>
      <c r="S9">
        <f t="shared" si="2"/>
        <v>0.6</v>
      </c>
      <c r="T9">
        <f t="shared" si="3"/>
        <v>112.5</v>
      </c>
      <c r="U9">
        <f t="shared" si="4"/>
        <v>112.5</v>
      </c>
    </row>
    <row r="10" spans="1:21" ht="28.8" x14ac:dyDescent="0.3">
      <c r="A10" s="4">
        <v>44824</v>
      </c>
      <c r="B10" s="5" t="s">
        <v>11</v>
      </c>
      <c r="C10" s="6" t="s">
        <v>20</v>
      </c>
      <c r="D10" s="6" t="s">
        <v>37</v>
      </c>
      <c r="E10" s="36" t="s">
        <v>38</v>
      </c>
      <c r="F10" s="6" t="s">
        <v>15</v>
      </c>
      <c r="G10" s="6">
        <v>90</v>
      </c>
      <c r="H10" s="66" t="s">
        <v>16</v>
      </c>
      <c r="I10" s="6">
        <f t="shared" si="0"/>
        <v>3.75</v>
      </c>
      <c r="J10" s="37" t="s">
        <v>39</v>
      </c>
      <c r="K10" s="37">
        <v>100</v>
      </c>
      <c r="L10" s="32">
        <v>3.5</v>
      </c>
      <c r="M10" s="32">
        <f t="shared" si="1"/>
        <v>0.9</v>
      </c>
      <c r="N10" s="21" t="s">
        <v>18</v>
      </c>
      <c r="O10" s="21" t="s">
        <v>18</v>
      </c>
      <c r="P10" s="25" t="s">
        <v>40</v>
      </c>
      <c r="Q10">
        <f t="shared" si="7"/>
        <v>90</v>
      </c>
      <c r="R10">
        <f t="shared" si="8"/>
        <v>100</v>
      </c>
      <c r="S10">
        <f t="shared" si="2"/>
        <v>0.9</v>
      </c>
      <c r="T10">
        <f t="shared" si="3"/>
        <v>337.5</v>
      </c>
      <c r="U10">
        <f t="shared" si="4"/>
        <v>337.5</v>
      </c>
    </row>
    <row r="11" spans="1:21" ht="28.8" x14ac:dyDescent="0.3">
      <c r="A11" s="4">
        <v>44825</v>
      </c>
      <c r="B11" s="5" t="s">
        <v>11</v>
      </c>
      <c r="C11" s="6" t="s">
        <v>82</v>
      </c>
      <c r="D11" s="18" t="s">
        <v>37</v>
      </c>
      <c r="E11" s="36" t="s">
        <v>105</v>
      </c>
      <c r="F11" s="6" t="s">
        <v>15</v>
      </c>
      <c r="G11" s="6">
        <v>90</v>
      </c>
      <c r="H11" s="66" t="s">
        <v>16</v>
      </c>
      <c r="I11" s="6">
        <f t="shared" si="0"/>
        <v>3.75</v>
      </c>
      <c r="J11" s="37" t="s">
        <v>39</v>
      </c>
      <c r="K11" s="37">
        <v>100</v>
      </c>
      <c r="L11" s="32">
        <v>3.5</v>
      </c>
      <c r="M11" s="32">
        <f t="shared" si="1"/>
        <v>0.9</v>
      </c>
      <c r="N11" s="21" t="s">
        <v>18</v>
      </c>
      <c r="O11" s="21" t="s">
        <v>18</v>
      </c>
      <c r="P11" s="25" t="s">
        <v>40</v>
      </c>
      <c r="Q11">
        <f t="shared" si="7"/>
        <v>90</v>
      </c>
      <c r="R11">
        <f t="shared" si="8"/>
        <v>100</v>
      </c>
      <c r="S11">
        <f t="shared" si="2"/>
        <v>0.9</v>
      </c>
      <c r="T11">
        <f t="shared" si="3"/>
        <v>337.5</v>
      </c>
      <c r="U11">
        <f t="shared" si="4"/>
        <v>337.5</v>
      </c>
    </row>
    <row r="12" spans="1:21" ht="28.8" x14ac:dyDescent="0.3">
      <c r="A12" s="4">
        <v>44826</v>
      </c>
      <c r="B12" s="5" t="s">
        <v>11</v>
      </c>
      <c r="C12" s="6" t="s">
        <v>20</v>
      </c>
      <c r="D12" s="6" t="s">
        <v>111</v>
      </c>
      <c r="E12" s="36" t="s">
        <v>112</v>
      </c>
      <c r="F12" s="6" t="s">
        <v>15</v>
      </c>
      <c r="G12" s="6">
        <v>16</v>
      </c>
      <c r="H12" s="66" t="s">
        <v>16</v>
      </c>
      <c r="I12" s="6">
        <f t="shared" si="0"/>
        <v>3.75</v>
      </c>
      <c r="J12" s="32" t="s">
        <v>43</v>
      </c>
      <c r="K12" s="32">
        <v>50</v>
      </c>
      <c r="L12" s="32">
        <v>3.5</v>
      </c>
      <c r="M12" s="32">
        <f t="shared" si="1"/>
        <v>0.32</v>
      </c>
      <c r="N12" s="21" t="s">
        <v>18</v>
      </c>
      <c r="O12" s="7"/>
      <c r="P12" s="25" t="s">
        <v>40</v>
      </c>
      <c r="Q12">
        <f t="shared" si="7"/>
        <v>16</v>
      </c>
      <c r="R12">
        <f t="shared" si="8"/>
        <v>50</v>
      </c>
      <c r="S12">
        <f t="shared" si="2"/>
        <v>0.32</v>
      </c>
      <c r="T12">
        <f t="shared" si="3"/>
        <v>60</v>
      </c>
      <c r="U12">
        <f t="shared" si="4"/>
        <v>60</v>
      </c>
    </row>
    <row r="13" spans="1:21" x14ac:dyDescent="0.3">
      <c r="A13" s="4">
        <v>44827</v>
      </c>
      <c r="B13" s="5" t="s">
        <v>11</v>
      </c>
      <c r="C13" s="6" t="s">
        <v>12</v>
      </c>
      <c r="D13" s="6" t="s">
        <v>13</v>
      </c>
      <c r="E13" s="36" t="s">
        <v>71</v>
      </c>
      <c r="F13" s="6" t="s">
        <v>15</v>
      </c>
      <c r="G13" s="6">
        <v>30</v>
      </c>
      <c r="H13" s="66" t="s">
        <v>16</v>
      </c>
      <c r="I13" s="6">
        <f t="shared" si="0"/>
        <v>3.75</v>
      </c>
      <c r="J13" s="32" t="s">
        <v>43</v>
      </c>
      <c r="K13" s="32">
        <v>50</v>
      </c>
      <c r="L13" s="32">
        <v>3.5</v>
      </c>
      <c r="M13" s="32">
        <f t="shared" si="1"/>
        <v>0.6</v>
      </c>
      <c r="N13" s="21" t="s">
        <v>18</v>
      </c>
      <c r="O13" s="7"/>
      <c r="P13" s="25" t="s">
        <v>40</v>
      </c>
      <c r="Q13">
        <f t="shared" si="7"/>
        <v>30</v>
      </c>
      <c r="R13">
        <f t="shared" si="8"/>
        <v>50</v>
      </c>
      <c r="S13">
        <f t="shared" si="2"/>
        <v>0.6</v>
      </c>
      <c r="T13">
        <f t="shared" si="3"/>
        <v>112.5</v>
      </c>
      <c r="U13">
        <f t="shared" si="4"/>
        <v>112.5</v>
      </c>
    </row>
    <row r="14" spans="1:21" ht="28.8" x14ac:dyDescent="0.3">
      <c r="A14" s="4">
        <v>44831</v>
      </c>
      <c r="B14" s="5" t="s">
        <v>11</v>
      </c>
      <c r="C14" s="6" t="s">
        <v>20</v>
      </c>
      <c r="D14" s="6" t="s">
        <v>37</v>
      </c>
      <c r="E14" s="36" t="s">
        <v>38</v>
      </c>
      <c r="F14" s="6" t="s">
        <v>15</v>
      </c>
      <c r="G14" s="6">
        <v>90</v>
      </c>
      <c r="H14" s="66" t="s">
        <v>16</v>
      </c>
      <c r="I14" s="6">
        <f t="shared" si="0"/>
        <v>3.75</v>
      </c>
      <c r="J14" s="37" t="s">
        <v>39</v>
      </c>
      <c r="K14" s="37">
        <v>100</v>
      </c>
      <c r="L14" s="32">
        <v>3.5</v>
      </c>
      <c r="M14" s="32">
        <f t="shared" si="1"/>
        <v>0.9</v>
      </c>
      <c r="N14" s="21" t="s">
        <v>18</v>
      </c>
      <c r="O14" s="21" t="s">
        <v>18</v>
      </c>
      <c r="P14" s="25" t="s">
        <v>40</v>
      </c>
      <c r="Q14">
        <f t="shared" si="7"/>
        <v>90</v>
      </c>
      <c r="R14">
        <f t="shared" si="8"/>
        <v>100</v>
      </c>
      <c r="S14">
        <f t="shared" si="2"/>
        <v>0.9</v>
      </c>
      <c r="T14">
        <f t="shared" si="3"/>
        <v>337.5</v>
      </c>
      <c r="U14">
        <f t="shared" si="4"/>
        <v>337.5</v>
      </c>
    </row>
    <row r="15" spans="1:21" x14ac:dyDescent="0.3">
      <c r="A15" s="4">
        <v>44832</v>
      </c>
      <c r="B15" s="5" t="s">
        <v>11</v>
      </c>
      <c r="C15" s="6" t="s">
        <v>12</v>
      </c>
      <c r="D15" s="6" t="s">
        <v>13</v>
      </c>
      <c r="E15" s="36" t="s">
        <v>142</v>
      </c>
      <c r="F15" s="6" t="s">
        <v>15</v>
      </c>
      <c r="G15" s="6">
        <v>30</v>
      </c>
      <c r="H15" s="66" t="s">
        <v>16</v>
      </c>
      <c r="I15" s="6">
        <f t="shared" si="0"/>
        <v>3.75</v>
      </c>
      <c r="J15" s="32" t="s">
        <v>43</v>
      </c>
      <c r="K15" s="32">
        <v>50</v>
      </c>
      <c r="L15" s="32">
        <v>3.5</v>
      </c>
      <c r="M15" s="32">
        <f t="shared" si="1"/>
        <v>0.6</v>
      </c>
      <c r="N15" s="21" t="s">
        <v>18</v>
      </c>
      <c r="O15" s="7"/>
      <c r="P15" s="25" t="s">
        <v>40</v>
      </c>
      <c r="Q15">
        <f t="shared" si="7"/>
        <v>30</v>
      </c>
      <c r="R15">
        <f t="shared" si="8"/>
        <v>50</v>
      </c>
      <c r="S15">
        <f t="shared" si="2"/>
        <v>0.6</v>
      </c>
      <c r="T15">
        <f t="shared" si="3"/>
        <v>112.5</v>
      </c>
      <c r="U15">
        <f t="shared" si="4"/>
        <v>112.5</v>
      </c>
    </row>
    <row r="16" spans="1:21" x14ac:dyDescent="0.3">
      <c r="A16" s="4">
        <v>44834</v>
      </c>
      <c r="B16" s="5" t="s">
        <v>11</v>
      </c>
      <c r="C16" s="6" t="s">
        <v>12</v>
      </c>
      <c r="D16" s="6" t="s">
        <v>13</v>
      </c>
      <c r="E16" s="36" t="s">
        <v>71</v>
      </c>
      <c r="F16" s="6" t="s">
        <v>15</v>
      </c>
      <c r="G16" s="6">
        <v>30</v>
      </c>
      <c r="H16" s="66" t="s">
        <v>16</v>
      </c>
      <c r="I16" s="6">
        <f t="shared" si="0"/>
        <v>3.75</v>
      </c>
      <c r="J16" s="32" t="s">
        <v>43</v>
      </c>
      <c r="K16" s="32">
        <v>50</v>
      </c>
      <c r="L16" s="32">
        <v>3.5</v>
      </c>
      <c r="M16" s="32">
        <f t="shared" si="1"/>
        <v>0.6</v>
      </c>
      <c r="N16" s="21" t="s">
        <v>18</v>
      </c>
      <c r="O16" s="7"/>
      <c r="P16" s="25" t="s">
        <v>40</v>
      </c>
      <c r="Q16">
        <f t="shared" si="7"/>
        <v>30</v>
      </c>
      <c r="R16">
        <f t="shared" si="8"/>
        <v>50</v>
      </c>
      <c r="S16">
        <f t="shared" si="2"/>
        <v>0.6</v>
      </c>
      <c r="T16">
        <f t="shared" si="3"/>
        <v>112.5</v>
      </c>
      <c r="U16">
        <f t="shared" si="4"/>
        <v>112.5</v>
      </c>
    </row>
    <row r="17" spans="1:21" x14ac:dyDescent="0.3">
      <c r="A17" s="4">
        <v>44839</v>
      </c>
      <c r="B17" s="5" t="s">
        <v>11</v>
      </c>
      <c r="C17" s="6" t="s">
        <v>12</v>
      </c>
      <c r="D17" s="6" t="s">
        <v>13</v>
      </c>
      <c r="E17" s="36" t="s">
        <v>177</v>
      </c>
      <c r="F17" s="6" t="s">
        <v>15</v>
      </c>
      <c r="G17" s="6">
        <v>30</v>
      </c>
      <c r="H17" s="66" t="s">
        <v>16</v>
      </c>
      <c r="I17" s="6">
        <f t="shared" si="0"/>
        <v>3.75</v>
      </c>
      <c r="J17" s="32" t="s">
        <v>43</v>
      </c>
      <c r="K17" s="32">
        <v>50</v>
      </c>
      <c r="L17" s="32">
        <v>3.5</v>
      </c>
      <c r="M17" s="32">
        <f t="shared" si="1"/>
        <v>0.6</v>
      </c>
      <c r="N17" s="21" t="s">
        <v>18</v>
      </c>
      <c r="O17" s="7"/>
      <c r="P17" s="25" t="s">
        <v>40</v>
      </c>
      <c r="Q17">
        <f t="shared" si="7"/>
        <v>30</v>
      </c>
      <c r="R17">
        <f t="shared" si="8"/>
        <v>50</v>
      </c>
      <c r="S17">
        <f t="shared" si="2"/>
        <v>0.6</v>
      </c>
      <c r="T17">
        <f t="shared" si="3"/>
        <v>112.5</v>
      </c>
      <c r="U17">
        <f t="shared" si="4"/>
        <v>112.5</v>
      </c>
    </row>
    <row r="18" spans="1:21" x14ac:dyDescent="0.3">
      <c r="A18" s="4">
        <v>44841</v>
      </c>
      <c r="B18" s="5" t="s">
        <v>11</v>
      </c>
      <c r="C18" s="6" t="s">
        <v>12</v>
      </c>
      <c r="D18" s="6" t="s">
        <v>13</v>
      </c>
      <c r="E18" s="36" t="s">
        <v>71</v>
      </c>
      <c r="F18" s="6" t="s">
        <v>15</v>
      </c>
      <c r="G18" s="6">
        <v>30</v>
      </c>
      <c r="H18" s="66" t="s">
        <v>16</v>
      </c>
      <c r="I18" s="6">
        <f t="shared" si="0"/>
        <v>3.75</v>
      </c>
      <c r="J18" s="32" t="s">
        <v>43</v>
      </c>
      <c r="K18" s="32">
        <v>50</v>
      </c>
      <c r="L18" s="32">
        <v>3.5</v>
      </c>
      <c r="M18" s="32">
        <f t="shared" si="1"/>
        <v>0.6</v>
      </c>
      <c r="N18" s="21" t="s">
        <v>18</v>
      </c>
      <c r="O18" s="7"/>
      <c r="P18" s="25" t="s">
        <v>40</v>
      </c>
      <c r="Q18">
        <f t="shared" si="7"/>
        <v>30</v>
      </c>
      <c r="R18">
        <f t="shared" si="8"/>
        <v>50</v>
      </c>
      <c r="S18">
        <f t="shared" si="2"/>
        <v>0.6</v>
      </c>
      <c r="T18">
        <f t="shared" si="3"/>
        <v>112.5</v>
      </c>
      <c r="U18">
        <f t="shared" si="4"/>
        <v>112.5</v>
      </c>
    </row>
    <row r="19" spans="1:21" ht="28.8" x14ac:dyDescent="0.3">
      <c r="A19" s="4">
        <v>44845</v>
      </c>
      <c r="B19" s="5" t="s">
        <v>11</v>
      </c>
      <c r="C19" s="6" t="s">
        <v>20</v>
      </c>
      <c r="D19" s="6" t="s">
        <v>37</v>
      </c>
      <c r="E19" s="36" t="s">
        <v>38</v>
      </c>
      <c r="F19" s="6" t="s">
        <v>15</v>
      </c>
      <c r="G19" s="6">
        <v>90</v>
      </c>
      <c r="H19" s="66" t="s">
        <v>16</v>
      </c>
      <c r="I19" s="6">
        <f t="shared" si="0"/>
        <v>3.75</v>
      </c>
      <c r="J19" s="37" t="s">
        <v>39</v>
      </c>
      <c r="K19" s="37">
        <v>100</v>
      </c>
      <c r="L19" s="32">
        <v>3.5</v>
      </c>
      <c r="M19" s="32">
        <f t="shared" si="1"/>
        <v>0.9</v>
      </c>
      <c r="N19" s="21" t="s">
        <v>18</v>
      </c>
      <c r="O19" s="21" t="s">
        <v>18</v>
      </c>
      <c r="P19" s="25" t="s">
        <v>40</v>
      </c>
      <c r="Q19">
        <f t="shared" si="7"/>
        <v>90</v>
      </c>
      <c r="R19">
        <f t="shared" si="8"/>
        <v>100</v>
      </c>
      <c r="S19">
        <f t="shared" si="2"/>
        <v>0.9</v>
      </c>
      <c r="T19">
        <f t="shared" si="3"/>
        <v>337.5</v>
      </c>
      <c r="U19">
        <f t="shared" si="4"/>
        <v>337.5</v>
      </c>
    </row>
    <row r="20" spans="1:21" ht="28.8" x14ac:dyDescent="0.3">
      <c r="A20" s="4">
        <v>44846</v>
      </c>
      <c r="B20" s="5" t="s">
        <v>11</v>
      </c>
      <c r="C20" s="6" t="s">
        <v>82</v>
      </c>
      <c r="D20" s="6" t="s">
        <v>37</v>
      </c>
      <c r="E20" s="36" t="s">
        <v>217</v>
      </c>
      <c r="F20" s="6" t="s">
        <v>15</v>
      </c>
      <c r="G20" s="6">
        <v>90</v>
      </c>
      <c r="H20" s="66" t="s">
        <v>218</v>
      </c>
      <c r="I20" s="6">
        <f t="shared" si="0"/>
        <v>4</v>
      </c>
      <c r="J20" s="37" t="s">
        <v>39</v>
      </c>
      <c r="K20" s="37">
        <v>100</v>
      </c>
      <c r="L20" s="32">
        <v>3.5</v>
      </c>
      <c r="M20" s="32">
        <f t="shared" si="1"/>
        <v>0.9</v>
      </c>
      <c r="N20" s="21" t="s">
        <v>18</v>
      </c>
      <c r="O20" s="21" t="s">
        <v>18</v>
      </c>
      <c r="P20" s="25" t="s">
        <v>40</v>
      </c>
      <c r="Q20">
        <f t="shared" si="7"/>
        <v>90</v>
      </c>
      <c r="R20">
        <f t="shared" si="8"/>
        <v>100</v>
      </c>
      <c r="S20">
        <f t="shared" si="2"/>
        <v>0.9</v>
      </c>
      <c r="T20">
        <f t="shared" si="3"/>
        <v>360</v>
      </c>
      <c r="U20">
        <f t="shared" si="4"/>
        <v>360</v>
      </c>
    </row>
    <row r="21" spans="1:21" x14ac:dyDescent="0.3">
      <c r="A21" s="4">
        <v>44848</v>
      </c>
      <c r="B21" s="5" t="s">
        <v>11</v>
      </c>
      <c r="C21" s="6" t="s">
        <v>20</v>
      </c>
      <c r="D21" s="6" t="s">
        <v>37</v>
      </c>
      <c r="E21" s="36" t="s">
        <v>61</v>
      </c>
      <c r="F21" s="6" t="s">
        <v>15</v>
      </c>
      <c r="G21" s="6">
        <v>90</v>
      </c>
      <c r="H21" s="66" t="s">
        <v>16</v>
      </c>
      <c r="I21" s="6">
        <f t="shared" si="0"/>
        <v>3.75</v>
      </c>
      <c r="J21" s="32" t="s">
        <v>62</v>
      </c>
      <c r="K21" s="37">
        <v>100</v>
      </c>
      <c r="L21" s="32">
        <v>3.5</v>
      </c>
      <c r="M21" s="32">
        <f t="shared" si="1"/>
        <v>0.9</v>
      </c>
      <c r="N21" s="21" t="s">
        <v>18</v>
      </c>
      <c r="O21" s="7"/>
      <c r="P21" s="25" t="s">
        <v>63</v>
      </c>
      <c r="Q21">
        <f>G21/2</f>
        <v>45</v>
      </c>
      <c r="R21">
        <v>50</v>
      </c>
      <c r="S21">
        <f t="shared" si="2"/>
        <v>0.9</v>
      </c>
      <c r="T21">
        <f t="shared" si="3"/>
        <v>168.75</v>
      </c>
      <c r="U21">
        <f t="shared" si="4"/>
        <v>337.5</v>
      </c>
    </row>
    <row r="22" spans="1:21" ht="28.8" x14ac:dyDescent="0.3">
      <c r="A22" s="4">
        <v>44852</v>
      </c>
      <c r="B22" s="5" t="s">
        <v>11</v>
      </c>
      <c r="C22" s="6" t="s">
        <v>20</v>
      </c>
      <c r="D22" s="6" t="s">
        <v>37</v>
      </c>
      <c r="E22" s="36" t="s">
        <v>38</v>
      </c>
      <c r="F22" s="6" t="s">
        <v>15</v>
      </c>
      <c r="G22" s="6">
        <v>90</v>
      </c>
      <c r="H22" s="66" t="s">
        <v>16</v>
      </c>
      <c r="I22" s="6">
        <f t="shared" si="0"/>
        <v>3.75</v>
      </c>
      <c r="J22" s="37" t="s">
        <v>39</v>
      </c>
      <c r="K22" s="37">
        <v>100</v>
      </c>
      <c r="L22" s="32">
        <v>3.5</v>
      </c>
      <c r="M22" s="32">
        <f t="shared" si="1"/>
        <v>0.9</v>
      </c>
      <c r="N22" s="21" t="s">
        <v>18</v>
      </c>
      <c r="O22" s="21" t="s">
        <v>18</v>
      </c>
      <c r="P22" s="25" t="s">
        <v>40</v>
      </c>
      <c r="Q22">
        <f t="shared" ref="Q22:Q23" si="9">G22</f>
        <v>90</v>
      </c>
      <c r="R22">
        <f t="shared" ref="R22:R23" si="10">K22</f>
        <v>100</v>
      </c>
      <c r="S22">
        <f t="shared" si="2"/>
        <v>0.9</v>
      </c>
      <c r="T22">
        <f t="shared" si="3"/>
        <v>337.5</v>
      </c>
      <c r="U22">
        <f t="shared" si="4"/>
        <v>337.5</v>
      </c>
    </row>
    <row r="23" spans="1:21" x14ac:dyDescent="0.3">
      <c r="A23" s="4">
        <v>44853</v>
      </c>
      <c r="B23" s="5" t="s">
        <v>11</v>
      </c>
      <c r="C23" s="6" t="s">
        <v>12</v>
      </c>
      <c r="D23" s="6" t="s">
        <v>13</v>
      </c>
      <c r="E23" s="36" t="s">
        <v>237</v>
      </c>
      <c r="F23" s="6" t="s">
        <v>15</v>
      </c>
      <c r="G23" s="6">
        <v>30</v>
      </c>
      <c r="H23" s="66" t="s">
        <v>16</v>
      </c>
      <c r="I23" s="6">
        <f t="shared" si="0"/>
        <v>3.75</v>
      </c>
      <c r="J23" s="32" t="s">
        <v>43</v>
      </c>
      <c r="K23" s="32">
        <v>50</v>
      </c>
      <c r="L23" s="32">
        <v>3.5</v>
      </c>
      <c r="M23" s="32">
        <f t="shared" si="1"/>
        <v>0.6</v>
      </c>
      <c r="N23" s="21" t="s">
        <v>18</v>
      </c>
      <c r="O23" s="7"/>
      <c r="P23" s="25" t="s">
        <v>40</v>
      </c>
      <c r="Q23">
        <f t="shared" si="9"/>
        <v>30</v>
      </c>
      <c r="R23">
        <f t="shared" si="10"/>
        <v>50</v>
      </c>
      <c r="S23">
        <f t="shared" si="2"/>
        <v>0.6</v>
      </c>
      <c r="T23">
        <f t="shared" si="3"/>
        <v>112.5</v>
      </c>
      <c r="U23">
        <f t="shared" si="4"/>
        <v>112.5</v>
      </c>
    </row>
    <row r="24" spans="1:21" x14ac:dyDescent="0.3">
      <c r="A24" s="4">
        <v>44855</v>
      </c>
      <c r="B24" s="5" t="s">
        <v>11</v>
      </c>
      <c r="C24" s="6" t="s">
        <v>20</v>
      </c>
      <c r="D24" s="6" t="s">
        <v>37</v>
      </c>
      <c r="E24" s="36" t="s">
        <v>61</v>
      </c>
      <c r="F24" s="6" t="s">
        <v>15</v>
      </c>
      <c r="G24" s="6">
        <v>90</v>
      </c>
      <c r="H24" s="66" t="s">
        <v>16</v>
      </c>
      <c r="I24" s="6">
        <f t="shared" si="0"/>
        <v>3.75</v>
      </c>
      <c r="J24" s="32" t="s">
        <v>62</v>
      </c>
      <c r="K24" s="37">
        <v>100</v>
      </c>
      <c r="L24" s="32">
        <v>3.5</v>
      </c>
      <c r="M24" s="32">
        <f t="shared" si="1"/>
        <v>0.9</v>
      </c>
      <c r="N24" s="21" t="s">
        <v>18</v>
      </c>
      <c r="O24" s="7"/>
      <c r="P24" s="25" t="s">
        <v>63</v>
      </c>
      <c r="Q24">
        <f t="shared" ref="Q24:Q32" si="11">G24/2</f>
        <v>45</v>
      </c>
      <c r="R24">
        <v>50</v>
      </c>
      <c r="S24">
        <f t="shared" si="2"/>
        <v>0.9</v>
      </c>
      <c r="T24">
        <f t="shared" si="3"/>
        <v>168.75</v>
      </c>
      <c r="U24">
        <f t="shared" si="4"/>
        <v>337.5</v>
      </c>
    </row>
    <row r="25" spans="1:21" x14ac:dyDescent="0.3">
      <c r="A25" s="4">
        <v>44862</v>
      </c>
      <c r="B25" s="5" t="s">
        <v>11</v>
      </c>
      <c r="C25" s="6" t="s">
        <v>242</v>
      </c>
      <c r="D25" s="6" t="s">
        <v>37</v>
      </c>
      <c r="E25" s="36" t="s">
        <v>243</v>
      </c>
      <c r="F25" s="6" t="s">
        <v>244</v>
      </c>
      <c r="G25" s="6">
        <v>100</v>
      </c>
      <c r="H25" s="66" t="s">
        <v>245</v>
      </c>
      <c r="I25" s="6">
        <f t="shared" si="0"/>
        <v>2.75</v>
      </c>
      <c r="J25" s="32" t="s">
        <v>62</v>
      </c>
      <c r="K25" s="37">
        <v>100</v>
      </c>
      <c r="L25" s="32">
        <v>3.5</v>
      </c>
      <c r="M25" s="32">
        <f t="shared" si="1"/>
        <v>1</v>
      </c>
      <c r="N25" s="21" t="s">
        <v>18</v>
      </c>
      <c r="O25" s="7"/>
      <c r="P25" s="25" t="s">
        <v>63</v>
      </c>
      <c r="Q25">
        <f t="shared" si="11"/>
        <v>50</v>
      </c>
      <c r="R25">
        <v>50</v>
      </c>
      <c r="S25">
        <f t="shared" si="2"/>
        <v>1</v>
      </c>
      <c r="T25">
        <f t="shared" si="3"/>
        <v>137.5</v>
      </c>
      <c r="U25">
        <f t="shared" si="4"/>
        <v>275</v>
      </c>
    </row>
    <row r="26" spans="1:21" ht="28.8" x14ac:dyDescent="0.3">
      <c r="A26" s="9">
        <v>44900</v>
      </c>
      <c r="B26" s="10" t="s">
        <v>246</v>
      </c>
      <c r="C26" s="11" t="s">
        <v>82</v>
      </c>
      <c r="D26" s="11" t="s">
        <v>337</v>
      </c>
      <c r="E26" s="34" t="s">
        <v>342</v>
      </c>
      <c r="F26" s="11" t="s">
        <v>15</v>
      </c>
      <c r="G26" s="11">
        <v>30</v>
      </c>
      <c r="H26" s="66" t="s">
        <v>58</v>
      </c>
      <c r="I26" s="6">
        <f t="shared" si="0"/>
        <v>1.75</v>
      </c>
      <c r="J26" s="32" t="s">
        <v>62</v>
      </c>
      <c r="K26" s="37">
        <v>100</v>
      </c>
      <c r="L26" s="32">
        <v>3.5</v>
      </c>
      <c r="M26" s="32">
        <f t="shared" si="1"/>
        <v>0.3</v>
      </c>
      <c r="N26" s="21" t="s">
        <v>18</v>
      </c>
      <c r="O26" s="7"/>
      <c r="P26" s="25" t="s">
        <v>63</v>
      </c>
      <c r="Q26">
        <f t="shared" si="11"/>
        <v>15</v>
      </c>
      <c r="R26">
        <v>50</v>
      </c>
      <c r="S26">
        <f t="shared" si="2"/>
        <v>0.3</v>
      </c>
      <c r="T26">
        <f t="shared" si="3"/>
        <v>26.25</v>
      </c>
      <c r="U26">
        <f t="shared" si="4"/>
        <v>52.5</v>
      </c>
    </row>
    <row r="27" spans="1:21" ht="28.8" x14ac:dyDescent="0.3">
      <c r="A27" s="9">
        <v>44900</v>
      </c>
      <c r="B27" s="10" t="s">
        <v>246</v>
      </c>
      <c r="C27" s="11" t="s">
        <v>12</v>
      </c>
      <c r="D27" s="11" t="s">
        <v>337</v>
      </c>
      <c r="E27" s="34" t="s">
        <v>344</v>
      </c>
      <c r="F27" s="11" t="s">
        <v>15</v>
      </c>
      <c r="G27" s="11">
        <v>30</v>
      </c>
      <c r="H27" s="66" t="s">
        <v>58</v>
      </c>
      <c r="I27" s="6">
        <f t="shared" si="0"/>
        <v>1.75</v>
      </c>
      <c r="J27" s="32" t="s">
        <v>62</v>
      </c>
      <c r="K27" s="37">
        <v>100</v>
      </c>
      <c r="L27" s="32">
        <v>3.5</v>
      </c>
      <c r="M27" s="32">
        <f t="shared" si="1"/>
        <v>0.3</v>
      </c>
      <c r="N27" s="21" t="s">
        <v>18</v>
      </c>
      <c r="O27" s="7"/>
      <c r="P27" s="25" t="s">
        <v>63</v>
      </c>
      <c r="Q27">
        <f t="shared" si="11"/>
        <v>15</v>
      </c>
      <c r="R27">
        <v>50</v>
      </c>
      <c r="S27">
        <f t="shared" si="2"/>
        <v>0.3</v>
      </c>
      <c r="T27">
        <f t="shared" si="3"/>
        <v>26.25</v>
      </c>
      <c r="U27">
        <f t="shared" si="4"/>
        <v>52.5</v>
      </c>
    </row>
    <row r="28" spans="1:21" ht="28.8" x14ac:dyDescent="0.3">
      <c r="A28" s="9">
        <v>44900</v>
      </c>
      <c r="B28" s="10" t="s">
        <v>246</v>
      </c>
      <c r="C28" s="11" t="s">
        <v>235</v>
      </c>
      <c r="D28" s="11" t="s">
        <v>337</v>
      </c>
      <c r="E28" s="34" t="s">
        <v>346</v>
      </c>
      <c r="F28" s="11" t="s">
        <v>15</v>
      </c>
      <c r="G28" s="11">
        <v>30</v>
      </c>
      <c r="H28" s="66" t="s">
        <v>58</v>
      </c>
      <c r="I28" s="6">
        <f t="shared" si="0"/>
        <v>1.75</v>
      </c>
      <c r="J28" s="32" t="s">
        <v>62</v>
      </c>
      <c r="K28" s="37">
        <v>100</v>
      </c>
      <c r="L28" s="32">
        <v>3.5</v>
      </c>
      <c r="M28" s="32">
        <f t="shared" si="1"/>
        <v>0.3</v>
      </c>
      <c r="N28" s="21" t="s">
        <v>18</v>
      </c>
      <c r="O28" s="7"/>
      <c r="P28" s="25" t="s">
        <v>63</v>
      </c>
      <c r="Q28">
        <f t="shared" si="11"/>
        <v>15</v>
      </c>
      <c r="R28">
        <v>50</v>
      </c>
      <c r="S28">
        <f t="shared" si="2"/>
        <v>0.3</v>
      </c>
      <c r="T28">
        <f t="shared" si="3"/>
        <v>26.25</v>
      </c>
      <c r="U28">
        <f t="shared" si="4"/>
        <v>52.5</v>
      </c>
    </row>
    <row r="29" spans="1:21" ht="28.8" x14ac:dyDescent="0.3">
      <c r="A29" s="9">
        <v>44901</v>
      </c>
      <c r="B29" s="10" t="s">
        <v>246</v>
      </c>
      <c r="C29" s="11" t="s">
        <v>20</v>
      </c>
      <c r="D29" s="11" t="s">
        <v>337</v>
      </c>
      <c r="E29" s="34" t="s">
        <v>348</v>
      </c>
      <c r="F29" s="11" t="s">
        <v>15</v>
      </c>
      <c r="G29" s="11">
        <v>30</v>
      </c>
      <c r="H29" s="66" t="s">
        <v>58</v>
      </c>
      <c r="I29" s="6">
        <f t="shared" si="0"/>
        <v>1.75</v>
      </c>
      <c r="J29" s="32" t="s">
        <v>349</v>
      </c>
      <c r="K29" s="37">
        <v>100</v>
      </c>
      <c r="L29" s="32">
        <v>3.5</v>
      </c>
      <c r="M29" s="32">
        <f t="shared" si="1"/>
        <v>0.3</v>
      </c>
      <c r="N29" s="21" t="s">
        <v>18</v>
      </c>
      <c r="O29" s="7"/>
      <c r="P29" s="25" t="s">
        <v>63</v>
      </c>
      <c r="Q29">
        <f t="shared" si="11"/>
        <v>15</v>
      </c>
      <c r="R29">
        <v>50</v>
      </c>
      <c r="S29">
        <f t="shared" si="2"/>
        <v>0.3</v>
      </c>
      <c r="T29">
        <f t="shared" si="3"/>
        <v>26.25</v>
      </c>
      <c r="U29">
        <f t="shared" si="4"/>
        <v>52.5</v>
      </c>
    </row>
    <row r="30" spans="1:21" ht="28.8" x14ac:dyDescent="0.3">
      <c r="A30" s="9">
        <v>44901</v>
      </c>
      <c r="B30" s="10" t="s">
        <v>246</v>
      </c>
      <c r="C30" s="11" t="s">
        <v>82</v>
      </c>
      <c r="D30" s="11" t="s">
        <v>337</v>
      </c>
      <c r="E30" s="34" t="s">
        <v>353</v>
      </c>
      <c r="F30" s="11" t="s">
        <v>15</v>
      </c>
      <c r="G30" s="11">
        <v>30</v>
      </c>
      <c r="H30" s="66" t="s">
        <v>58</v>
      </c>
      <c r="I30" s="6">
        <f t="shared" si="0"/>
        <v>1.75</v>
      </c>
      <c r="J30" s="32" t="s">
        <v>349</v>
      </c>
      <c r="K30" s="37">
        <v>100</v>
      </c>
      <c r="L30" s="32">
        <v>3.5</v>
      </c>
      <c r="M30" s="32">
        <f t="shared" si="1"/>
        <v>0.3</v>
      </c>
      <c r="N30" s="21" t="s">
        <v>18</v>
      </c>
      <c r="O30" s="7"/>
      <c r="P30" s="25" t="s">
        <v>63</v>
      </c>
      <c r="Q30">
        <f t="shared" si="11"/>
        <v>15</v>
      </c>
      <c r="R30">
        <v>50</v>
      </c>
      <c r="S30">
        <f t="shared" si="2"/>
        <v>0.3</v>
      </c>
      <c r="T30">
        <f t="shared" si="3"/>
        <v>26.25</v>
      </c>
      <c r="U30">
        <f t="shared" si="4"/>
        <v>52.5</v>
      </c>
    </row>
    <row r="31" spans="1:21" ht="28.8" x14ac:dyDescent="0.3">
      <c r="A31" s="9">
        <v>44901</v>
      </c>
      <c r="B31" s="10" t="s">
        <v>246</v>
      </c>
      <c r="C31" s="11" t="s">
        <v>12</v>
      </c>
      <c r="D31" s="11" t="s">
        <v>337</v>
      </c>
      <c r="E31" s="34" t="s">
        <v>355</v>
      </c>
      <c r="F31" s="11" t="s">
        <v>15</v>
      </c>
      <c r="G31" s="11">
        <v>30</v>
      </c>
      <c r="H31" s="66" t="s">
        <v>58</v>
      </c>
      <c r="I31" s="6">
        <f t="shared" si="0"/>
        <v>1.75</v>
      </c>
      <c r="J31" s="32" t="s">
        <v>62</v>
      </c>
      <c r="K31" s="37">
        <v>100</v>
      </c>
      <c r="L31" s="32">
        <v>3.5</v>
      </c>
      <c r="M31" s="32">
        <f t="shared" si="1"/>
        <v>0.3</v>
      </c>
      <c r="N31" s="21" t="s">
        <v>18</v>
      </c>
      <c r="O31" s="7"/>
      <c r="P31" s="25" t="s">
        <v>63</v>
      </c>
      <c r="Q31">
        <f t="shared" si="11"/>
        <v>15</v>
      </c>
      <c r="R31">
        <v>50</v>
      </c>
      <c r="S31">
        <f t="shared" si="2"/>
        <v>0.3</v>
      </c>
      <c r="T31">
        <f t="shared" si="3"/>
        <v>26.25</v>
      </c>
      <c r="U31">
        <f t="shared" si="4"/>
        <v>52.5</v>
      </c>
    </row>
    <row r="32" spans="1:21" ht="28.8" x14ac:dyDescent="0.3">
      <c r="A32" s="9">
        <v>44901</v>
      </c>
      <c r="B32" s="10" t="s">
        <v>246</v>
      </c>
      <c r="C32" s="11" t="s">
        <v>235</v>
      </c>
      <c r="D32" s="11" t="s">
        <v>337</v>
      </c>
      <c r="E32" s="34" t="s">
        <v>358</v>
      </c>
      <c r="F32" s="11" t="s">
        <v>15</v>
      </c>
      <c r="G32" s="11">
        <v>30</v>
      </c>
      <c r="H32" s="66" t="s">
        <v>58</v>
      </c>
      <c r="I32" s="6">
        <f t="shared" si="0"/>
        <v>1.75</v>
      </c>
      <c r="J32" s="32" t="s">
        <v>62</v>
      </c>
      <c r="K32" s="37">
        <v>100</v>
      </c>
      <c r="L32" s="32">
        <v>3.5</v>
      </c>
      <c r="M32" s="32">
        <f t="shared" si="1"/>
        <v>0.3</v>
      </c>
      <c r="N32" s="21" t="s">
        <v>18</v>
      </c>
      <c r="O32" s="7"/>
      <c r="P32" s="25" t="s">
        <v>63</v>
      </c>
      <c r="Q32">
        <f t="shared" si="11"/>
        <v>15</v>
      </c>
      <c r="R32">
        <v>50</v>
      </c>
      <c r="S32">
        <f t="shared" si="2"/>
        <v>0.3</v>
      </c>
      <c r="T32">
        <f t="shared" si="3"/>
        <v>26.25</v>
      </c>
      <c r="U32">
        <f t="shared" si="4"/>
        <v>52.5</v>
      </c>
    </row>
    <row r="33" spans="1:21" ht="28.8" x14ac:dyDescent="0.3">
      <c r="A33" s="9">
        <v>44902</v>
      </c>
      <c r="B33" s="10" t="s">
        <v>246</v>
      </c>
      <c r="C33" s="11" t="s">
        <v>82</v>
      </c>
      <c r="D33" s="11" t="s">
        <v>337</v>
      </c>
      <c r="E33" s="34" t="s">
        <v>363</v>
      </c>
      <c r="F33" s="11" t="s">
        <v>15</v>
      </c>
      <c r="G33" s="11">
        <v>30</v>
      </c>
      <c r="H33" s="66" t="s">
        <v>58</v>
      </c>
      <c r="I33" s="6">
        <f t="shared" si="0"/>
        <v>1.75</v>
      </c>
      <c r="J33" s="37" t="s">
        <v>39</v>
      </c>
      <c r="K33" s="37">
        <v>100</v>
      </c>
      <c r="L33" s="32">
        <v>3.5</v>
      </c>
      <c r="M33" s="32">
        <f t="shared" si="1"/>
        <v>0.3</v>
      </c>
      <c r="N33" s="21" t="s">
        <v>18</v>
      </c>
      <c r="O33" s="21" t="s">
        <v>18</v>
      </c>
      <c r="P33" s="25" t="s">
        <v>40</v>
      </c>
      <c r="Q33">
        <f>G33</f>
        <v>30</v>
      </c>
      <c r="R33">
        <f>K33</f>
        <v>100</v>
      </c>
      <c r="S33">
        <f t="shared" si="2"/>
        <v>0.3</v>
      </c>
      <c r="T33">
        <f t="shared" si="3"/>
        <v>52.5</v>
      </c>
      <c r="U33">
        <f t="shared" si="4"/>
        <v>52.5</v>
      </c>
    </row>
    <row r="34" spans="1:21" ht="28.8" x14ac:dyDescent="0.3">
      <c r="A34" s="9">
        <v>44902</v>
      </c>
      <c r="B34" s="10" t="s">
        <v>246</v>
      </c>
      <c r="C34" s="11" t="s">
        <v>12</v>
      </c>
      <c r="D34" s="11" t="s">
        <v>337</v>
      </c>
      <c r="E34" s="34" t="s">
        <v>364</v>
      </c>
      <c r="F34" s="11" t="s">
        <v>15</v>
      </c>
      <c r="G34" s="11">
        <v>30</v>
      </c>
      <c r="H34" s="66" t="s">
        <v>58</v>
      </c>
      <c r="I34" s="6">
        <f t="shared" si="0"/>
        <v>1.75</v>
      </c>
      <c r="J34" s="32" t="s">
        <v>62</v>
      </c>
      <c r="K34" s="37">
        <v>100</v>
      </c>
      <c r="L34" s="32">
        <v>3.5</v>
      </c>
      <c r="M34" s="32">
        <f t="shared" si="1"/>
        <v>0.3</v>
      </c>
      <c r="N34" s="21" t="s">
        <v>18</v>
      </c>
      <c r="O34" s="7"/>
      <c r="P34" s="25" t="s">
        <v>63</v>
      </c>
      <c r="Q34">
        <f t="shared" ref="Q34:Q35" si="12">G34/2</f>
        <v>15</v>
      </c>
      <c r="R34">
        <v>50</v>
      </c>
      <c r="S34">
        <f t="shared" si="2"/>
        <v>0.3</v>
      </c>
      <c r="T34">
        <f t="shared" si="3"/>
        <v>26.25</v>
      </c>
      <c r="U34">
        <f t="shared" si="4"/>
        <v>52.5</v>
      </c>
    </row>
    <row r="35" spans="1:21" ht="28.8" x14ac:dyDescent="0.3">
      <c r="A35" s="9">
        <v>44902</v>
      </c>
      <c r="B35" s="10" t="s">
        <v>246</v>
      </c>
      <c r="C35" s="11" t="s">
        <v>235</v>
      </c>
      <c r="D35" s="11" t="s">
        <v>337</v>
      </c>
      <c r="E35" s="34" t="s">
        <v>366</v>
      </c>
      <c r="F35" s="11" t="s">
        <v>15</v>
      </c>
      <c r="G35" s="11">
        <v>30</v>
      </c>
      <c r="H35" s="66" t="s">
        <v>58</v>
      </c>
      <c r="I35" s="6">
        <f t="shared" si="0"/>
        <v>1.75</v>
      </c>
      <c r="J35" s="32" t="s">
        <v>62</v>
      </c>
      <c r="K35" s="37">
        <v>100</v>
      </c>
      <c r="L35" s="32">
        <v>3.5</v>
      </c>
      <c r="M35" s="32">
        <f t="shared" si="1"/>
        <v>0.3</v>
      </c>
      <c r="N35" s="21" t="s">
        <v>18</v>
      </c>
      <c r="O35" s="7"/>
      <c r="P35" s="25" t="s">
        <v>63</v>
      </c>
      <c r="Q35">
        <f t="shared" si="12"/>
        <v>15</v>
      </c>
      <c r="R35">
        <v>50</v>
      </c>
      <c r="S35">
        <f t="shared" si="2"/>
        <v>0.3</v>
      </c>
      <c r="T35">
        <f t="shared" si="3"/>
        <v>26.25</v>
      </c>
      <c r="U35">
        <f t="shared" si="4"/>
        <v>52.5</v>
      </c>
    </row>
    <row r="36" spans="1:21" x14ac:dyDescent="0.3">
      <c r="I36">
        <f>SUM(I2:I35)</f>
        <v>106.75</v>
      </c>
    </row>
    <row r="37" spans="1:21" ht="115.2" x14ac:dyDescent="0.3">
      <c r="B37" s="85" t="s">
        <v>615</v>
      </c>
      <c r="C37" s="80" t="s">
        <v>558</v>
      </c>
      <c r="D37" s="80" t="s">
        <v>559</v>
      </c>
      <c r="E37" s="81" t="s">
        <v>560</v>
      </c>
      <c r="F37" s="82" t="s">
        <v>561</v>
      </c>
      <c r="G37" s="83" t="s">
        <v>562</v>
      </c>
      <c r="H37" s="84" t="s">
        <v>563</v>
      </c>
    </row>
    <row r="38" spans="1:21" x14ac:dyDescent="0.3">
      <c r="A38" s="70" t="s">
        <v>632</v>
      </c>
      <c r="B38">
        <f>SUM(I2:I25)</f>
        <v>89.25</v>
      </c>
      <c r="C38">
        <f>SUM(U2:U26)/(SUM($I$2:$I$26))</f>
        <v>61.373626373626372</v>
      </c>
      <c r="D38">
        <f>SUM(T2:T25)/(SUM($I$2:$I$25))</f>
        <v>52.885154061624647</v>
      </c>
      <c r="E38">
        <f>(($B38*3.5*AVERAGE(G2:G25))/(280*AVERAGE($M$2:$M$15)*($B38/280)))</f>
        <v>298.85844748858443</v>
      </c>
      <c r="F38">
        <f>(($B38*3.5*AVERAGE(Q2:Q25))/(280*AVERAGE(S2:S25)*($B38/280)))</f>
        <v>244.53642384105964</v>
      </c>
      <c r="G38">
        <f>(($B38*3.5*C$38)/(280*AVERAGE($M$2:$M$25)*($B38/280)))</f>
        <v>284.51349974528785</v>
      </c>
      <c r="H38">
        <f>(($B38*3.5*D$38)/(280*AVERAGE($M$2:$M$25)*($B38/280)))</f>
        <v>245.16296584859111</v>
      </c>
    </row>
    <row r="39" spans="1:21" x14ac:dyDescent="0.3">
      <c r="A39" s="70" t="s">
        <v>633</v>
      </c>
      <c r="B39">
        <f>SUM(I26:I35)</f>
        <v>17.5</v>
      </c>
      <c r="C39">
        <f>SUM(U26:U35)/(SUM($I$26:$I$35))</f>
        <v>30</v>
      </c>
      <c r="D39">
        <f>SUM(T26:T35)/(SUM($I$26:$I$35))</f>
        <v>16.5</v>
      </c>
      <c r="E39">
        <f>(($B39*3.5*AVERAGE($G25:$G36))/(280*AVERAGE($M$25:$M$36)*($B39/280)))</f>
        <v>350.00000000000017</v>
      </c>
      <c r="F39">
        <f>(($B39*3.5*AVERAGE(Q26:Q35))/(280*AVERAGE($S26:$S35)*($B39/280)))</f>
        <v>192.50000000000003</v>
      </c>
      <c r="G39">
        <f>(($B39*3.5*$C39)/(280*AVERAGE($M$26:$M$35)*($B39/280)))</f>
        <v>350.00000000000006</v>
      </c>
      <c r="H39">
        <f>(($B39*3.5*D$39)/(280*AVERAGE($M$26:$M$35)*($B39/280)))</f>
        <v>192.50000000000003</v>
      </c>
    </row>
    <row r="40" spans="1:21" x14ac:dyDescent="0.3">
      <c r="A40" s="70" t="s">
        <v>628</v>
      </c>
      <c r="B40">
        <v>0</v>
      </c>
      <c r="C40">
        <v>0</v>
      </c>
      <c r="D40">
        <v>0</v>
      </c>
      <c r="E40">
        <v>0</v>
      </c>
      <c r="F40">
        <v>0</v>
      </c>
      <c r="G40">
        <v>0</v>
      </c>
      <c r="H40">
        <v>0</v>
      </c>
    </row>
    <row r="43" spans="1:21" ht="15" thickBot="1" x14ac:dyDescent="0.35">
      <c r="A43" s="70" t="s">
        <v>619</v>
      </c>
      <c r="B43" s="47" t="s">
        <v>620</v>
      </c>
      <c r="C43" s="125" t="s">
        <v>588</v>
      </c>
      <c r="D43" s="56" t="s">
        <v>589</v>
      </c>
      <c r="E43" s="124" t="s">
        <v>629</v>
      </c>
      <c r="F43" s="56" t="s">
        <v>590</v>
      </c>
      <c r="G43" s="125" t="s">
        <v>630</v>
      </c>
    </row>
    <row r="44" spans="1:21" x14ac:dyDescent="0.3">
      <c r="A44" s="260" t="s">
        <v>11</v>
      </c>
      <c r="B44" s="263">
        <f>$B38/(7*40)</f>
        <v>0.31874999999999998</v>
      </c>
      <c r="C44" s="126">
        <v>1</v>
      </c>
      <c r="D44" s="112" t="s">
        <v>593</v>
      </c>
      <c r="E44" s="118">
        <f>SUM($I2:$I4)/40</f>
        <v>0.28125</v>
      </c>
      <c r="G44">
        <f>E44*40</f>
        <v>11.25</v>
      </c>
    </row>
    <row r="45" spans="1:21" x14ac:dyDescent="0.3">
      <c r="A45" s="261"/>
      <c r="B45" s="264"/>
      <c r="C45" s="127">
        <v>2</v>
      </c>
      <c r="D45" s="6" t="s">
        <v>594</v>
      </c>
      <c r="E45" s="119">
        <f>SUM($I5:$I8)/40</f>
        <v>0.375</v>
      </c>
      <c r="G45">
        <f t="shared" ref="G45:G63" si="13">E45*40</f>
        <v>15</v>
      </c>
    </row>
    <row r="46" spans="1:21" x14ac:dyDescent="0.3">
      <c r="A46" s="261"/>
      <c r="B46" s="264"/>
      <c r="C46" s="127">
        <v>3</v>
      </c>
      <c r="D46" s="6" t="s">
        <v>595</v>
      </c>
      <c r="E46" s="119">
        <f>SUM($I3:$I9)/40</f>
        <v>0.65625</v>
      </c>
      <c r="G46">
        <f t="shared" si="13"/>
        <v>26.25</v>
      </c>
    </row>
    <row r="47" spans="1:21" x14ac:dyDescent="0.3">
      <c r="A47" s="261"/>
      <c r="B47" s="264"/>
      <c r="C47" s="127">
        <v>4</v>
      </c>
      <c r="D47" s="6" t="s">
        <v>596</v>
      </c>
      <c r="E47" s="119">
        <f>SUM($I14:$I16)/40</f>
        <v>0.28125</v>
      </c>
      <c r="G47">
        <f t="shared" si="13"/>
        <v>11.25</v>
      </c>
    </row>
    <row r="48" spans="1:21" x14ac:dyDescent="0.3">
      <c r="A48" s="261"/>
      <c r="B48" s="264"/>
      <c r="C48" s="127">
        <v>5</v>
      </c>
      <c r="D48" s="6" t="s">
        <v>597</v>
      </c>
      <c r="E48" s="119">
        <f>SUM($I17:$I18)/40</f>
        <v>0.1875</v>
      </c>
      <c r="G48">
        <f t="shared" si="13"/>
        <v>7.5</v>
      </c>
    </row>
    <row r="49" spans="1:7" x14ac:dyDescent="0.3">
      <c r="A49" s="261"/>
      <c r="B49" s="264"/>
      <c r="C49" s="127">
        <v>6</v>
      </c>
      <c r="D49" s="6" t="s">
        <v>598</v>
      </c>
      <c r="E49" s="119">
        <f>SUM($I19:$I21)/40</f>
        <v>0.28749999999999998</v>
      </c>
      <c r="G49">
        <f t="shared" si="13"/>
        <v>11.5</v>
      </c>
    </row>
    <row r="50" spans="1:7" x14ac:dyDescent="0.3">
      <c r="A50" s="261"/>
      <c r="B50" s="264"/>
      <c r="C50" s="127">
        <v>7</v>
      </c>
      <c r="D50" s="6" t="s">
        <v>599</v>
      </c>
      <c r="E50" s="119">
        <f>SUM($I22:$I24)/40</f>
        <v>0.28125</v>
      </c>
      <c r="G50">
        <f t="shared" si="13"/>
        <v>11.25</v>
      </c>
    </row>
    <row r="51" spans="1:7" ht="15" thickBot="1" x14ac:dyDescent="0.35">
      <c r="A51" s="262"/>
      <c r="B51" s="265"/>
      <c r="C51" s="128">
        <v>8</v>
      </c>
      <c r="D51" s="113" t="s">
        <v>600</v>
      </c>
      <c r="E51" s="136">
        <f>$I25/40</f>
        <v>6.8750000000000006E-2</v>
      </c>
      <c r="F51" s="56" t="s">
        <v>601</v>
      </c>
      <c r="G51">
        <f t="shared" si="13"/>
        <v>2.75</v>
      </c>
    </row>
    <row r="52" spans="1:7" x14ac:dyDescent="0.3">
      <c r="A52" s="266" t="s">
        <v>246</v>
      </c>
      <c r="B52" s="269">
        <f>$B39/(7*40)</f>
        <v>6.25E-2</v>
      </c>
      <c r="C52" s="129">
        <v>1</v>
      </c>
      <c r="D52" s="114" t="s">
        <v>602</v>
      </c>
      <c r="E52" s="120">
        <f>0/40</f>
        <v>0</v>
      </c>
      <c r="G52">
        <f t="shared" si="13"/>
        <v>0</v>
      </c>
    </row>
    <row r="53" spans="1:7" x14ac:dyDescent="0.3">
      <c r="A53" s="267"/>
      <c r="B53" s="270"/>
      <c r="C53" s="130">
        <v>2</v>
      </c>
      <c r="D53" s="55" t="s">
        <v>603</v>
      </c>
      <c r="E53" s="121">
        <f>0/40</f>
        <v>0</v>
      </c>
      <c r="G53">
        <f t="shared" si="13"/>
        <v>0</v>
      </c>
    </row>
    <row r="54" spans="1:7" x14ac:dyDescent="0.3">
      <c r="A54" s="267"/>
      <c r="B54" s="270"/>
      <c r="C54" s="130">
        <v>3</v>
      </c>
      <c r="D54" s="55" t="s">
        <v>604</v>
      </c>
      <c r="E54" s="121">
        <f>0/40</f>
        <v>0</v>
      </c>
      <c r="G54">
        <f t="shared" si="13"/>
        <v>0</v>
      </c>
    </row>
    <row r="55" spans="1:7" x14ac:dyDescent="0.3">
      <c r="A55" s="267"/>
      <c r="B55" s="270"/>
      <c r="C55" s="130">
        <v>4</v>
      </c>
      <c r="D55" s="55" t="s">
        <v>605</v>
      </c>
      <c r="E55" s="121">
        <f>0/40</f>
        <v>0</v>
      </c>
      <c r="G55">
        <f t="shared" si="13"/>
        <v>0</v>
      </c>
    </row>
    <row r="56" spans="1:7" x14ac:dyDescent="0.3">
      <c r="A56" s="267"/>
      <c r="B56" s="270"/>
      <c r="C56" s="130">
        <v>5</v>
      </c>
      <c r="D56" s="55" t="s">
        <v>606</v>
      </c>
      <c r="E56" s="121">
        <f>0/40</f>
        <v>0</v>
      </c>
      <c r="G56">
        <f t="shared" si="13"/>
        <v>0</v>
      </c>
    </row>
    <row r="57" spans="1:7" x14ac:dyDescent="0.3">
      <c r="A57" s="267"/>
      <c r="B57" s="270"/>
      <c r="C57" s="130">
        <v>6</v>
      </c>
      <c r="D57" s="55" t="s">
        <v>607</v>
      </c>
      <c r="E57" s="121">
        <f>SUM(I26:I35)/40</f>
        <v>0.4375</v>
      </c>
      <c r="G57">
        <f t="shared" si="13"/>
        <v>17.5</v>
      </c>
    </row>
    <row r="58" spans="1:7" x14ac:dyDescent="0.3">
      <c r="A58" s="267"/>
      <c r="B58" s="270"/>
      <c r="C58" s="130">
        <v>7</v>
      </c>
      <c r="D58" s="55" t="s">
        <v>608</v>
      </c>
      <c r="E58" s="121">
        <f t="shared" ref="E58:E63" si="14">0/40</f>
        <v>0</v>
      </c>
      <c r="G58">
        <f t="shared" si="13"/>
        <v>0</v>
      </c>
    </row>
    <row r="59" spans="1:7" ht="15" thickBot="1" x14ac:dyDescent="0.35">
      <c r="A59" s="268"/>
      <c r="B59" s="271"/>
      <c r="C59" s="131">
        <v>8</v>
      </c>
      <c r="D59" s="115" t="s">
        <v>609</v>
      </c>
      <c r="E59" s="135">
        <f t="shared" si="14"/>
        <v>0</v>
      </c>
      <c r="F59" s="56" t="s">
        <v>601</v>
      </c>
      <c r="G59">
        <f t="shared" si="13"/>
        <v>0</v>
      </c>
    </row>
    <row r="60" spans="1:7" x14ac:dyDescent="0.3">
      <c r="A60" s="272" t="s">
        <v>397</v>
      </c>
      <c r="B60" s="275">
        <f>$B40/(4*40)</f>
        <v>0</v>
      </c>
      <c r="C60" s="132">
        <v>1</v>
      </c>
      <c r="D60" s="116" t="s">
        <v>610</v>
      </c>
      <c r="E60" s="122">
        <f t="shared" si="14"/>
        <v>0</v>
      </c>
      <c r="G60">
        <f t="shared" si="13"/>
        <v>0</v>
      </c>
    </row>
    <row r="61" spans="1:7" x14ac:dyDescent="0.3">
      <c r="A61" s="273"/>
      <c r="B61" s="276"/>
      <c r="C61" s="133">
        <v>2</v>
      </c>
      <c r="D61" s="111" t="s">
        <v>611</v>
      </c>
      <c r="E61" s="123">
        <f t="shared" si="14"/>
        <v>0</v>
      </c>
      <c r="G61">
        <f t="shared" si="13"/>
        <v>0</v>
      </c>
    </row>
    <row r="62" spans="1:7" x14ac:dyDescent="0.3">
      <c r="A62" s="273"/>
      <c r="B62" s="276"/>
      <c r="C62" s="133">
        <v>3</v>
      </c>
      <c r="D62" s="111" t="s">
        <v>612</v>
      </c>
      <c r="E62" s="123">
        <f t="shared" si="14"/>
        <v>0</v>
      </c>
      <c r="G62">
        <f t="shared" si="13"/>
        <v>0</v>
      </c>
    </row>
    <row r="63" spans="1:7" ht="15" thickBot="1" x14ac:dyDescent="0.35">
      <c r="A63" s="274"/>
      <c r="B63" s="277"/>
      <c r="C63" s="134">
        <v>4</v>
      </c>
      <c r="D63" s="117" t="s">
        <v>613</v>
      </c>
      <c r="E63" s="123">
        <f t="shared" si="14"/>
        <v>0</v>
      </c>
      <c r="G63">
        <f t="shared" si="13"/>
        <v>0</v>
      </c>
    </row>
  </sheetData>
  <autoFilter ref="A1:Q40" xr:uid="{BF6FBF65-39F0-E846-AC4C-A485CB7625B2}"/>
  <mergeCells count="6">
    <mergeCell ref="A44:A51"/>
    <mergeCell ref="B44:B51"/>
    <mergeCell ref="A52:A59"/>
    <mergeCell ref="B52:B59"/>
    <mergeCell ref="A60:A63"/>
    <mergeCell ref="B60:B6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7084A-1448-3741-B751-1B9544BA37A0}">
  <dimension ref="A1:U80"/>
  <sheetViews>
    <sheetView topLeftCell="A58" workbookViewId="0">
      <selection activeCell="H57" sqref="H57"/>
    </sheetView>
  </sheetViews>
  <sheetFormatPr defaultColWidth="11.44140625" defaultRowHeight="14.4" x14ac:dyDescent="0.3"/>
  <cols>
    <col min="1" max="1" width="39.33203125" customWidth="1"/>
    <col min="2" max="2" width="10" bestFit="1" customWidth="1"/>
    <col min="3" max="3" width="12.77734375" bestFit="1" customWidth="1"/>
    <col min="4" max="4" width="14.44140625" bestFit="1" customWidth="1"/>
    <col min="5" max="5" width="42.44140625" customWidth="1"/>
    <col min="6" max="6" width="23.44140625" bestFit="1" customWidth="1"/>
    <col min="7" max="8" width="12.109375" bestFit="1" customWidth="1"/>
    <col min="9" max="9" width="10.6640625" customWidth="1"/>
    <col min="10" max="13" width="30.109375" customWidth="1"/>
    <col min="14" max="14" width="38.44140625" customWidth="1"/>
    <col min="15" max="15" width="43.44140625" customWidth="1"/>
    <col min="16" max="16" width="61.44140625" customWidth="1"/>
  </cols>
  <sheetData>
    <row r="1" spans="1:21" ht="100.8" x14ac:dyDescent="0.3">
      <c r="A1" s="2" t="s">
        <v>0</v>
      </c>
      <c r="B1" s="2" t="s">
        <v>1</v>
      </c>
      <c r="C1" s="3" t="s">
        <v>2</v>
      </c>
      <c r="D1" s="3" t="s">
        <v>3</v>
      </c>
      <c r="E1" s="63" t="s">
        <v>4</v>
      </c>
      <c r="F1" s="3" t="s">
        <v>5</v>
      </c>
      <c r="G1" s="3" t="s">
        <v>6</v>
      </c>
      <c r="H1" s="3" t="s">
        <v>7</v>
      </c>
      <c r="I1" s="3" t="s">
        <v>550</v>
      </c>
      <c r="J1" s="63" t="s">
        <v>8</v>
      </c>
      <c r="K1" s="63" t="s">
        <v>547</v>
      </c>
      <c r="L1" s="63" t="s">
        <v>548</v>
      </c>
      <c r="M1" s="63" t="s">
        <v>549</v>
      </c>
      <c r="N1" s="3" t="s">
        <v>5</v>
      </c>
      <c r="O1" s="71" t="s">
        <v>9</v>
      </c>
      <c r="P1" s="63" t="s">
        <v>10</v>
      </c>
      <c r="Q1" s="79" t="s">
        <v>625</v>
      </c>
      <c r="R1" s="79" t="s">
        <v>552</v>
      </c>
      <c r="S1" s="79" t="s">
        <v>553</v>
      </c>
      <c r="T1" s="79" t="s">
        <v>554</v>
      </c>
      <c r="U1" s="79" t="s">
        <v>555</v>
      </c>
    </row>
    <row r="2" spans="1:21" x14ac:dyDescent="0.3">
      <c r="A2" s="4">
        <v>44809</v>
      </c>
      <c r="B2" s="5" t="s">
        <v>11</v>
      </c>
      <c r="C2" s="6" t="s">
        <v>12</v>
      </c>
      <c r="D2" s="6" t="s">
        <v>13</v>
      </c>
      <c r="E2" s="36" t="s">
        <v>14</v>
      </c>
      <c r="F2" s="6" t="s">
        <v>15</v>
      </c>
      <c r="G2" s="6">
        <v>30</v>
      </c>
      <c r="H2" s="6" t="s">
        <v>16</v>
      </c>
      <c r="I2" s="6">
        <f t="shared" ref="I2:I33" si="0">H2*24</f>
        <v>3.75</v>
      </c>
      <c r="J2" s="32" t="s">
        <v>17</v>
      </c>
      <c r="K2" s="32">
        <v>50</v>
      </c>
      <c r="L2" s="32">
        <v>3.5</v>
      </c>
      <c r="M2" s="32">
        <f t="shared" ref="M2:M33" si="1">G2/K2</f>
        <v>0.6</v>
      </c>
      <c r="N2" s="21" t="s">
        <v>18</v>
      </c>
      <c r="O2" s="7"/>
      <c r="P2" s="25" t="s">
        <v>19</v>
      </c>
      <c r="Q2">
        <f>$G2</f>
        <v>30</v>
      </c>
      <c r="R2">
        <v>50</v>
      </c>
      <c r="S2">
        <f>Q2/R2</f>
        <v>0.6</v>
      </c>
      <c r="T2">
        <f>Q2*I2</f>
        <v>112.5</v>
      </c>
      <c r="U2">
        <f>G2*I2</f>
        <v>112.5</v>
      </c>
    </row>
    <row r="3" spans="1:21" x14ac:dyDescent="0.3">
      <c r="A3" s="4">
        <v>44813</v>
      </c>
      <c r="B3" s="5" t="s">
        <v>11</v>
      </c>
      <c r="C3" s="6" t="s">
        <v>20</v>
      </c>
      <c r="D3" s="6" t="s">
        <v>37</v>
      </c>
      <c r="E3" s="36" t="s">
        <v>61</v>
      </c>
      <c r="F3" s="6" t="s">
        <v>15</v>
      </c>
      <c r="G3" s="6">
        <v>90</v>
      </c>
      <c r="H3" s="6" t="s">
        <v>16</v>
      </c>
      <c r="I3" s="6">
        <f t="shared" si="0"/>
        <v>3.75</v>
      </c>
      <c r="J3" s="32" t="s">
        <v>62</v>
      </c>
      <c r="K3" s="37">
        <v>100</v>
      </c>
      <c r="L3" s="32">
        <v>3.5</v>
      </c>
      <c r="M3" s="32">
        <f t="shared" si="1"/>
        <v>0.9</v>
      </c>
      <c r="N3" s="21" t="s">
        <v>18</v>
      </c>
      <c r="O3" s="7"/>
      <c r="P3" s="25" t="s">
        <v>63</v>
      </c>
      <c r="Q3">
        <f t="shared" ref="Q3:Q51" si="2">$G3</f>
        <v>90</v>
      </c>
      <c r="R3">
        <v>50</v>
      </c>
      <c r="S3">
        <f t="shared" ref="S3:S51" si="3">Q3/R3</f>
        <v>1.8</v>
      </c>
      <c r="T3">
        <f t="shared" ref="T3:T51" si="4">Q3*I3</f>
        <v>337.5</v>
      </c>
      <c r="U3">
        <f t="shared" ref="U3:U51" si="5">G3*I3</f>
        <v>337.5</v>
      </c>
    </row>
    <row r="4" spans="1:21" x14ac:dyDescent="0.3">
      <c r="A4" s="4">
        <v>44816</v>
      </c>
      <c r="B4" s="5" t="s">
        <v>11</v>
      </c>
      <c r="C4" s="6" t="s">
        <v>12</v>
      </c>
      <c r="D4" s="6" t="s">
        <v>13</v>
      </c>
      <c r="E4" s="36" t="s">
        <v>14</v>
      </c>
      <c r="F4" s="6" t="s">
        <v>15</v>
      </c>
      <c r="G4" s="6">
        <v>30</v>
      </c>
      <c r="H4" s="6" t="s">
        <v>16</v>
      </c>
      <c r="I4" s="6">
        <f t="shared" si="0"/>
        <v>3.75</v>
      </c>
      <c r="J4" s="32" t="s">
        <v>17</v>
      </c>
      <c r="K4" s="32">
        <v>50</v>
      </c>
      <c r="L4" s="32">
        <v>3.5</v>
      </c>
      <c r="M4" s="32">
        <f t="shared" si="1"/>
        <v>0.6</v>
      </c>
      <c r="N4" s="21" t="s">
        <v>18</v>
      </c>
      <c r="O4" s="7"/>
      <c r="P4" s="25" t="s">
        <v>19</v>
      </c>
      <c r="Q4">
        <f t="shared" si="2"/>
        <v>30</v>
      </c>
      <c r="R4">
        <v>50</v>
      </c>
      <c r="S4">
        <f t="shared" si="3"/>
        <v>0.6</v>
      </c>
      <c r="T4">
        <f t="shared" si="4"/>
        <v>112.5</v>
      </c>
      <c r="U4">
        <f t="shared" si="5"/>
        <v>112.5</v>
      </c>
    </row>
    <row r="5" spans="1:21" x14ac:dyDescent="0.3">
      <c r="A5" s="4">
        <v>44820</v>
      </c>
      <c r="B5" s="5" t="s">
        <v>11</v>
      </c>
      <c r="C5" s="6" t="s">
        <v>20</v>
      </c>
      <c r="D5" s="6" t="s">
        <v>37</v>
      </c>
      <c r="E5" s="36" t="s">
        <v>61</v>
      </c>
      <c r="F5" s="6" t="s">
        <v>15</v>
      </c>
      <c r="G5" s="6">
        <v>90</v>
      </c>
      <c r="H5" s="6" t="s">
        <v>16</v>
      </c>
      <c r="I5" s="6">
        <f t="shared" si="0"/>
        <v>3.75</v>
      </c>
      <c r="J5" s="32" t="s">
        <v>62</v>
      </c>
      <c r="K5" s="37">
        <v>100</v>
      </c>
      <c r="L5" s="32">
        <v>3.5</v>
      </c>
      <c r="M5" s="32">
        <f t="shared" si="1"/>
        <v>0.9</v>
      </c>
      <c r="N5" s="21" t="s">
        <v>18</v>
      </c>
      <c r="O5" s="7"/>
      <c r="P5" s="25" t="s">
        <v>63</v>
      </c>
      <c r="Q5">
        <f t="shared" si="2"/>
        <v>90</v>
      </c>
      <c r="R5">
        <v>50</v>
      </c>
      <c r="S5">
        <f t="shared" si="3"/>
        <v>1.8</v>
      </c>
      <c r="T5">
        <f t="shared" si="4"/>
        <v>337.5</v>
      </c>
      <c r="U5">
        <f t="shared" si="5"/>
        <v>337.5</v>
      </c>
    </row>
    <row r="6" spans="1:21" x14ac:dyDescent="0.3">
      <c r="A6" s="4">
        <v>44823</v>
      </c>
      <c r="B6" s="5" t="s">
        <v>11</v>
      </c>
      <c r="C6" s="6" t="s">
        <v>12</v>
      </c>
      <c r="D6" s="6" t="s">
        <v>13</v>
      </c>
      <c r="E6" s="36" t="s">
        <v>14</v>
      </c>
      <c r="F6" s="6" t="s">
        <v>15</v>
      </c>
      <c r="G6" s="6">
        <v>30</v>
      </c>
      <c r="H6" s="6" t="s">
        <v>16</v>
      </c>
      <c r="I6" s="6">
        <f t="shared" si="0"/>
        <v>3.75</v>
      </c>
      <c r="J6" s="32" t="s">
        <v>17</v>
      </c>
      <c r="K6" s="32">
        <v>50</v>
      </c>
      <c r="L6" s="32">
        <v>3.5</v>
      </c>
      <c r="M6" s="32">
        <f t="shared" si="1"/>
        <v>0.6</v>
      </c>
      <c r="N6" s="21" t="s">
        <v>18</v>
      </c>
      <c r="O6" s="7"/>
      <c r="P6" s="25" t="s">
        <v>19</v>
      </c>
      <c r="Q6">
        <f t="shared" si="2"/>
        <v>30</v>
      </c>
      <c r="R6">
        <v>50</v>
      </c>
      <c r="S6">
        <f t="shared" si="3"/>
        <v>0.6</v>
      </c>
      <c r="T6">
        <f t="shared" si="4"/>
        <v>112.5</v>
      </c>
      <c r="U6">
        <f t="shared" si="5"/>
        <v>112.5</v>
      </c>
    </row>
    <row r="7" spans="1:21" x14ac:dyDescent="0.3">
      <c r="A7" s="4">
        <v>44825</v>
      </c>
      <c r="B7" s="4" t="s">
        <v>11</v>
      </c>
      <c r="C7" s="6" t="s">
        <v>20</v>
      </c>
      <c r="D7" s="6" t="s">
        <v>98</v>
      </c>
      <c r="E7" s="36" t="s">
        <v>99</v>
      </c>
      <c r="F7" s="6" t="s">
        <v>15</v>
      </c>
      <c r="G7" s="6">
        <v>50</v>
      </c>
      <c r="H7" s="6" t="s">
        <v>28</v>
      </c>
      <c r="I7" s="6">
        <f t="shared" si="0"/>
        <v>8</v>
      </c>
      <c r="J7" s="75" t="s">
        <v>100</v>
      </c>
      <c r="K7" s="75">
        <v>50</v>
      </c>
      <c r="L7" s="32">
        <v>3.5</v>
      </c>
      <c r="M7" s="32">
        <f t="shared" si="1"/>
        <v>1</v>
      </c>
      <c r="N7" s="78" t="s">
        <v>18</v>
      </c>
      <c r="O7" s="75"/>
      <c r="P7" s="25"/>
      <c r="Q7">
        <f t="shared" si="2"/>
        <v>50</v>
      </c>
      <c r="R7">
        <v>50</v>
      </c>
      <c r="S7">
        <f t="shared" si="3"/>
        <v>1</v>
      </c>
      <c r="T7">
        <f t="shared" si="4"/>
        <v>400</v>
      </c>
      <c r="U7">
        <f t="shared" si="5"/>
        <v>400</v>
      </c>
    </row>
    <row r="8" spans="1:21" ht="28.8" x14ac:dyDescent="0.3">
      <c r="A8" s="4">
        <v>44825</v>
      </c>
      <c r="B8" s="4" t="s">
        <v>11</v>
      </c>
      <c r="C8" s="6" t="s">
        <v>12</v>
      </c>
      <c r="D8" s="6" t="s">
        <v>13</v>
      </c>
      <c r="E8" s="36" t="s">
        <v>106</v>
      </c>
      <c r="F8" s="6" t="s">
        <v>15</v>
      </c>
      <c r="G8" s="6">
        <v>30</v>
      </c>
      <c r="H8" s="6" t="s">
        <v>16</v>
      </c>
      <c r="I8" s="6">
        <f t="shared" si="0"/>
        <v>3.75</v>
      </c>
      <c r="J8" s="75" t="s">
        <v>100</v>
      </c>
      <c r="K8" s="75">
        <v>50</v>
      </c>
      <c r="L8" s="32">
        <v>3.5</v>
      </c>
      <c r="M8" s="32">
        <f t="shared" si="1"/>
        <v>0.6</v>
      </c>
      <c r="N8" s="78" t="s">
        <v>18</v>
      </c>
      <c r="O8" s="75"/>
      <c r="P8" s="7"/>
      <c r="Q8">
        <f t="shared" si="2"/>
        <v>30</v>
      </c>
      <c r="R8">
        <v>50</v>
      </c>
      <c r="S8">
        <f t="shared" si="3"/>
        <v>0.6</v>
      </c>
      <c r="T8">
        <f t="shared" si="4"/>
        <v>112.5</v>
      </c>
      <c r="U8">
        <f t="shared" si="5"/>
        <v>112.5</v>
      </c>
    </row>
    <row r="9" spans="1:21" x14ac:dyDescent="0.3">
      <c r="A9" s="4">
        <v>44830</v>
      </c>
      <c r="B9" s="5" t="s">
        <v>11</v>
      </c>
      <c r="C9" s="6" t="s">
        <v>12</v>
      </c>
      <c r="D9" s="6" t="s">
        <v>13</v>
      </c>
      <c r="E9" s="36" t="s">
        <v>14</v>
      </c>
      <c r="F9" s="6" t="s">
        <v>15</v>
      </c>
      <c r="G9" s="6">
        <v>30</v>
      </c>
      <c r="H9" s="6" t="s">
        <v>16</v>
      </c>
      <c r="I9" s="6">
        <f t="shared" si="0"/>
        <v>3.75</v>
      </c>
      <c r="J9" s="32" t="s">
        <v>17</v>
      </c>
      <c r="K9" s="32">
        <v>50</v>
      </c>
      <c r="L9" s="32">
        <v>3.5</v>
      </c>
      <c r="M9" s="32">
        <f t="shared" si="1"/>
        <v>0.6</v>
      </c>
      <c r="N9" s="21" t="s">
        <v>18</v>
      </c>
      <c r="O9" s="7"/>
      <c r="P9" s="25" t="s">
        <v>19</v>
      </c>
      <c r="Q9">
        <f t="shared" si="2"/>
        <v>30</v>
      </c>
      <c r="R9">
        <v>50</v>
      </c>
      <c r="S9">
        <f t="shared" si="3"/>
        <v>0.6</v>
      </c>
      <c r="T9">
        <f t="shared" si="4"/>
        <v>112.5</v>
      </c>
      <c r="U9">
        <f t="shared" si="5"/>
        <v>112.5</v>
      </c>
    </row>
    <row r="10" spans="1:21" x14ac:dyDescent="0.3">
      <c r="A10" s="4">
        <v>44833</v>
      </c>
      <c r="B10" s="5" t="s">
        <v>11</v>
      </c>
      <c r="C10" s="6" t="s">
        <v>20</v>
      </c>
      <c r="D10" s="6" t="s">
        <v>78</v>
      </c>
      <c r="E10" s="36" t="s">
        <v>151</v>
      </c>
      <c r="F10" s="6" t="s">
        <v>15</v>
      </c>
      <c r="G10" s="6">
        <v>30</v>
      </c>
      <c r="H10" s="6" t="s">
        <v>28</v>
      </c>
      <c r="I10" s="6">
        <f t="shared" si="0"/>
        <v>8</v>
      </c>
      <c r="J10" s="32" t="s">
        <v>17</v>
      </c>
      <c r="K10" s="32">
        <v>50</v>
      </c>
      <c r="L10" s="32">
        <v>3.5</v>
      </c>
      <c r="M10" s="32">
        <f t="shared" si="1"/>
        <v>0.6</v>
      </c>
      <c r="N10" s="21" t="s">
        <v>18</v>
      </c>
      <c r="O10" s="7"/>
      <c r="P10" s="25" t="s">
        <v>19</v>
      </c>
      <c r="Q10">
        <f t="shared" si="2"/>
        <v>30</v>
      </c>
      <c r="R10">
        <v>50</v>
      </c>
      <c r="S10">
        <f t="shared" si="3"/>
        <v>0.6</v>
      </c>
      <c r="T10">
        <f t="shared" si="4"/>
        <v>240</v>
      </c>
      <c r="U10">
        <f t="shared" si="5"/>
        <v>240</v>
      </c>
    </row>
    <row r="11" spans="1:21" x14ac:dyDescent="0.3">
      <c r="A11" s="4">
        <v>44837</v>
      </c>
      <c r="B11" s="5" t="s">
        <v>11</v>
      </c>
      <c r="C11" s="6" t="s">
        <v>12</v>
      </c>
      <c r="D11" s="6" t="s">
        <v>13</v>
      </c>
      <c r="E11" s="36" t="s">
        <v>14</v>
      </c>
      <c r="F11" s="6" t="s">
        <v>15</v>
      </c>
      <c r="G11" s="6">
        <v>30</v>
      </c>
      <c r="H11" s="6" t="s">
        <v>16</v>
      </c>
      <c r="I11" s="6">
        <f t="shared" si="0"/>
        <v>3.75</v>
      </c>
      <c r="J11" s="32" t="s">
        <v>17</v>
      </c>
      <c r="K11" s="32">
        <v>50</v>
      </c>
      <c r="L11" s="32">
        <v>3.5</v>
      </c>
      <c r="M11" s="32">
        <f t="shared" si="1"/>
        <v>0.6</v>
      </c>
      <c r="N11" s="21" t="s">
        <v>18</v>
      </c>
      <c r="O11" s="7"/>
      <c r="P11" s="25" t="s">
        <v>19</v>
      </c>
      <c r="Q11">
        <f t="shared" si="2"/>
        <v>30</v>
      </c>
      <c r="R11">
        <v>50</v>
      </c>
      <c r="S11">
        <f t="shared" si="3"/>
        <v>0.6</v>
      </c>
      <c r="T11">
        <f t="shared" si="4"/>
        <v>112.5</v>
      </c>
      <c r="U11">
        <f t="shared" si="5"/>
        <v>112.5</v>
      </c>
    </row>
    <row r="12" spans="1:21" x14ac:dyDescent="0.3">
      <c r="A12" s="4">
        <v>44844</v>
      </c>
      <c r="B12" s="5" t="s">
        <v>11</v>
      </c>
      <c r="C12" s="6" t="s">
        <v>12</v>
      </c>
      <c r="D12" s="6" t="s">
        <v>13</v>
      </c>
      <c r="E12" s="36" t="s">
        <v>14</v>
      </c>
      <c r="F12" s="6" t="s">
        <v>15</v>
      </c>
      <c r="G12" s="6">
        <v>30</v>
      </c>
      <c r="H12" s="6" t="s">
        <v>16</v>
      </c>
      <c r="I12" s="6">
        <f t="shared" si="0"/>
        <v>3.75</v>
      </c>
      <c r="J12" s="32" t="s">
        <v>17</v>
      </c>
      <c r="K12" s="32">
        <v>50</v>
      </c>
      <c r="L12" s="32">
        <v>3.5</v>
      </c>
      <c r="M12" s="32">
        <f t="shared" si="1"/>
        <v>0.6</v>
      </c>
      <c r="N12" s="21" t="s">
        <v>18</v>
      </c>
      <c r="O12" s="7"/>
      <c r="P12" s="25" t="s">
        <v>19</v>
      </c>
      <c r="Q12">
        <f t="shared" si="2"/>
        <v>30</v>
      </c>
      <c r="R12">
        <v>50</v>
      </c>
      <c r="S12">
        <f t="shared" si="3"/>
        <v>0.6</v>
      </c>
      <c r="T12">
        <f t="shared" si="4"/>
        <v>112.5</v>
      </c>
      <c r="U12">
        <f t="shared" si="5"/>
        <v>112.5</v>
      </c>
    </row>
    <row r="13" spans="1:21" ht="28.8" x14ac:dyDescent="0.3">
      <c r="A13" s="4">
        <v>44846</v>
      </c>
      <c r="B13" s="4" t="s">
        <v>11</v>
      </c>
      <c r="C13" s="6" t="s">
        <v>12</v>
      </c>
      <c r="D13" s="6" t="s">
        <v>13</v>
      </c>
      <c r="E13" s="36" t="s">
        <v>106</v>
      </c>
      <c r="F13" s="6" t="s">
        <v>15</v>
      </c>
      <c r="G13" s="6">
        <v>30</v>
      </c>
      <c r="H13" s="6" t="s">
        <v>16</v>
      </c>
      <c r="I13" s="6">
        <f t="shared" si="0"/>
        <v>3.75</v>
      </c>
      <c r="J13" s="75" t="s">
        <v>100</v>
      </c>
      <c r="K13" s="75">
        <v>50</v>
      </c>
      <c r="L13" s="32">
        <v>3.5</v>
      </c>
      <c r="M13" s="32">
        <f t="shared" si="1"/>
        <v>0.6</v>
      </c>
      <c r="N13" s="78" t="s">
        <v>18</v>
      </c>
      <c r="O13" s="75"/>
      <c r="P13" s="7"/>
      <c r="Q13">
        <f t="shared" si="2"/>
        <v>30</v>
      </c>
      <c r="R13">
        <v>50</v>
      </c>
      <c r="S13">
        <f t="shared" si="3"/>
        <v>0.6</v>
      </c>
      <c r="T13">
        <f t="shared" si="4"/>
        <v>112.5</v>
      </c>
      <c r="U13">
        <f t="shared" si="5"/>
        <v>112.5</v>
      </c>
    </row>
    <row r="14" spans="1:21" x14ac:dyDescent="0.3">
      <c r="A14" s="4">
        <v>44848</v>
      </c>
      <c r="B14" s="5" t="s">
        <v>11</v>
      </c>
      <c r="C14" s="6" t="s">
        <v>20</v>
      </c>
      <c r="D14" s="6" t="s">
        <v>37</v>
      </c>
      <c r="E14" s="36" t="s">
        <v>61</v>
      </c>
      <c r="F14" s="6" t="s">
        <v>15</v>
      </c>
      <c r="G14" s="6">
        <v>90</v>
      </c>
      <c r="H14" s="6" t="s">
        <v>16</v>
      </c>
      <c r="I14" s="6">
        <f t="shared" si="0"/>
        <v>3.75</v>
      </c>
      <c r="J14" s="32" t="s">
        <v>62</v>
      </c>
      <c r="K14" s="37">
        <v>100</v>
      </c>
      <c r="L14" s="32">
        <v>3.5</v>
      </c>
      <c r="M14" s="32">
        <f t="shared" si="1"/>
        <v>0.9</v>
      </c>
      <c r="N14" s="21" t="s">
        <v>18</v>
      </c>
      <c r="O14" s="7"/>
      <c r="P14" s="25" t="s">
        <v>63</v>
      </c>
      <c r="Q14">
        <f t="shared" si="2"/>
        <v>90</v>
      </c>
      <c r="R14">
        <v>50</v>
      </c>
      <c r="S14">
        <f t="shared" si="3"/>
        <v>1.8</v>
      </c>
      <c r="T14">
        <f t="shared" si="4"/>
        <v>337.5</v>
      </c>
      <c r="U14">
        <f t="shared" si="5"/>
        <v>337.5</v>
      </c>
    </row>
    <row r="15" spans="1:21" x14ac:dyDescent="0.3">
      <c r="A15" s="4">
        <v>44851</v>
      </c>
      <c r="B15" s="5" t="s">
        <v>11</v>
      </c>
      <c r="C15" s="6" t="s">
        <v>12</v>
      </c>
      <c r="D15" s="6" t="s">
        <v>13</v>
      </c>
      <c r="E15" s="36" t="s">
        <v>14</v>
      </c>
      <c r="F15" s="6" t="s">
        <v>15</v>
      </c>
      <c r="G15" s="6">
        <v>30</v>
      </c>
      <c r="H15" s="6" t="s">
        <v>16</v>
      </c>
      <c r="I15" s="6">
        <f t="shared" si="0"/>
        <v>3.75</v>
      </c>
      <c r="J15" s="32" t="s">
        <v>17</v>
      </c>
      <c r="K15" s="32">
        <v>50</v>
      </c>
      <c r="L15" s="32">
        <v>3.5</v>
      </c>
      <c r="M15" s="32">
        <f t="shared" si="1"/>
        <v>0.6</v>
      </c>
      <c r="N15" s="21" t="s">
        <v>18</v>
      </c>
      <c r="O15" s="7"/>
      <c r="P15" s="25" t="s">
        <v>19</v>
      </c>
      <c r="Q15">
        <f t="shared" si="2"/>
        <v>30</v>
      </c>
      <c r="R15">
        <v>50</v>
      </c>
      <c r="S15">
        <f t="shared" si="3"/>
        <v>0.6</v>
      </c>
      <c r="T15">
        <f t="shared" si="4"/>
        <v>112.5</v>
      </c>
      <c r="U15">
        <f t="shared" si="5"/>
        <v>112.5</v>
      </c>
    </row>
    <row r="16" spans="1:21" x14ac:dyDescent="0.3">
      <c r="A16" s="4">
        <v>44855</v>
      </c>
      <c r="B16" s="5" t="s">
        <v>11</v>
      </c>
      <c r="C16" s="6" t="s">
        <v>20</v>
      </c>
      <c r="D16" s="6" t="s">
        <v>37</v>
      </c>
      <c r="E16" s="36" t="s">
        <v>61</v>
      </c>
      <c r="F16" s="6" t="s">
        <v>15</v>
      </c>
      <c r="G16" s="6">
        <v>90</v>
      </c>
      <c r="H16" s="6" t="s">
        <v>16</v>
      </c>
      <c r="I16" s="6">
        <f t="shared" si="0"/>
        <v>3.75</v>
      </c>
      <c r="J16" s="32" t="s">
        <v>62</v>
      </c>
      <c r="K16" s="37">
        <v>100</v>
      </c>
      <c r="L16" s="32">
        <v>3.5</v>
      </c>
      <c r="M16" s="32">
        <f t="shared" si="1"/>
        <v>0.9</v>
      </c>
      <c r="N16" s="21" t="s">
        <v>18</v>
      </c>
      <c r="O16" s="7"/>
      <c r="P16" s="25" t="s">
        <v>63</v>
      </c>
      <c r="Q16">
        <f t="shared" si="2"/>
        <v>90</v>
      </c>
      <c r="R16">
        <v>50</v>
      </c>
      <c r="S16">
        <f t="shared" si="3"/>
        <v>1.8</v>
      </c>
      <c r="T16">
        <f t="shared" si="4"/>
        <v>337.5</v>
      </c>
      <c r="U16">
        <f t="shared" si="5"/>
        <v>337.5</v>
      </c>
    </row>
    <row r="17" spans="1:21" x14ac:dyDescent="0.3">
      <c r="A17" s="4">
        <v>44862</v>
      </c>
      <c r="B17" s="5" t="s">
        <v>11</v>
      </c>
      <c r="C17" s="6" t="s">
        <v>242</v>
      </c>
      <c r="D17" s="6" t="s">
        <v>37</v>
      </c>
      <c r="E17" s="36" t="s">
        <v>243</v>
      </c>
      <c r="F17" s="6" t="s">
        <v>244</v>
      </c>
      <c r="G17" s="6">
        <v>100</v>
      </c>
      <c r="H17" s="6" t="s">
        <v>245</v>
      </c>
      <c r="I17" s="6">
        <f t="shared" si="0"/>
        <v>2.75</v>
      </c>
      <c r="J17" s="32" t="s">
        <v>62</v>
      </c>
      <c r="K17" s="37">
        <v>100</v>
      </c>
      <c r="L17" s="32">
        <v>3.5</v>
      </c>
      <c r="M17" s="32">
        <f t="shared" si="1"/>
        <v>1</v>
      </c>
      <c r="N17" s="21" t="s">
        <v>18</v>
      </c>
      <c r="O17" s="7"/>
      <c r="P17" s="25" t="s">
        <v>63</v>
      </c>
      <c r="Q17">
        <f t="shared" si="2"/>
        <v>100</v>
      </c>
      <c r="R17">
        <v>50</v>
      </c>
      <c r="S17">
        <f t="shared" si="3"/>
        <v>2</v>
      </c>
      <c r="T17">
        <f t="shared" si="4"/>
        <v>275</v>
      </c>
      <c r="U17">
        <f t="shared" si="5"/>
        <v>275</v>
      </c>
    </row>
    <row r="18" spans="1:21" x14ac:dyDescent="0.3">
      <c r="A18" s="9">
        <v>44868</v>
      </c>
      <c r="B18" s="10" t="s">
        <v>246</v>
      </c>
      <c r="C18" s="11" t="s">
        <v>12</v>
      </c>
      <c r="D18" s="11" t="s">
        <v>261</v>
      </c>
      <c r="E18" s="34" t="s">
        <v>262</v>
      </c>
      <c r="F18" s="11" t="s">
        <v>263</v>
      </c>
      <c r="G18" s="11">
        <v>50</v>
      </c>
      <c r="H18" s="11" t="s">
        <v>58</v>
      </c>
      <c r="I18" s="11">
        <f t="shared" si="0"/>
        <v>1.75</v>
      </c>
      <c r="J18" s="32" t="s">
        <v>17</v>
      </c>
      <c r="K18" s="32">
        <v>50</v>
      </c>
      <c r="L18" s="32">
        <v>3.5</v>
      </c>
      <c r="M18" s="32">
        <f t="shared" si="1"/>
        <v>1</v>
      </c>
      <c r="N18" s="21" t="s">
        <v>18</v>
      </c>
      <c r="O18" s="7"/>
      <c r="P18" s="25" t="s">
        <v>19</v>
      </c>
      <c r="Q18">
        <f t="shared" si="2"/>
        <v>50</v>
      </c>
      <c r="R18">
        <v>50</v>
      </c>
      <c r="S18">
        <f t="shared" si="3"/>
        <v>1</v>
      </c>
      <c r="T18">
        <f t="shared" si="4"/>
        <v>87.5</v>
      </c>
      <c r="U18">
        <f t="shared" si="5"/>
        <v>87.5</v>
      </c>
    </row>
    <row r="19" spans="1:21" x14ac:dyDescent="0.3">
      <c r="A19" s="9">
        <v>44876</v>
      </c>
      <c r="B19" s="10" t="s">
        <v>246</v>
      </c>
      <c r="C19" s="11" t="s">
        <v>20</v>
      </c>
      <c r="D19" s="11" t="s">
        <v>261</v>
      </c>
      <c r="E19" s="34" t="s">
        <v>273</v>
      </c>
      <c r="F19" s="11" t="s">
        <v>255</v>
      </c>
      <c r="G19" s="11">
        <v>50</v>
      </c>
      <c r="H19" s="11" t="s">
        <v>58</v>
      </c>
      <c r="I19" s="11">
        <f t="shared" si="0"/>
        <v>1.75</v>
      </c>
      <c r="J19" s="32" t="s">
        <v>17</v>
      </c>
      <c r="K19" s="32">
        <v>50</v>
      </c>
      <c r="L19" s="32">
        <v>3.5</v>
      </c>
      <c r="M19" s="32">
        <f t="shared" si="1"/>
        <v>1</v>
      </c>
      <c r="N19" s="21" t="s">
        <v>18</v>
      </c>
      <c r="O19" s="7"/>
      <c r="P19" s="25" t="s">
        <v>19</v>
      </c>
      <c r="Q19">
        <f t="shared" si="2"/>
        <v>50</v>
      </c>
      <c r="R19">
        <v>50</v>
      </c>
      <c r="S19">
        <f t="shared" si="3"/>
        <v>1</v>
      </c>
      <c r="T19">
        <f t="shared" si="4"/>
        <v>87.5</v>
      </c>
      <c r="U19">
        <f t="shared" si="5"/>
        <v>87.5</v>
      </c>
    </row>
    <row r="20" spans="1:21" x14ac:dyDescent="0.3">
      <c r="A20" s="9">
        <v>44876</v>
      </c>
      <c r="B20" s="10" t="s">
        <v>246</v>
      </c>
      <c r="C20" s="11" t="s">
        <v>82</v>
      </c>
      <c r="D20" s="11" t="s">
        <v>261</v>
      </c>
      <c r="E20" s="34" t="s">
        <v>274</v>
      </c>
      <c r="F20" s="11" t="s">
        <v>255</v>
      </c>
      <c r="G20" s="11">
        <v>50</v>
      </c>
      <c r="H20" s="11" t="s">
        <v>58</v>
      </c>
      <c r="I20" s="11">
        <f t="shared" si="0"/>
        <v>1.75</v>
      </c>
      <c r="J20" s="32" t="s">
        <v>17</v>
      </c>
      <c r="K20" s="32">
        <v>50</v>
      </c>
      <c r="L20" s="32">
        <v>3.5</v>
      </c>
      <c r="M20" s="32">
        <f t="shared" si="1"/>
        <v>1</v>
      </c>
      <c r="N20" s="21" t="s">
        <v>18</v>
      </c>
      <c r="O20" s="7"/>
      <c r="P20" s="25" t="s">
        <v>19</v>
      </c>
      <c r="Q20">
        <f t="shared" si="2"/>
        <v>50</v>
      </c>
      <c r="R20">
        <v>50</v>
      </c>
      <c r="S20">
        <f t="shared" si="3"/>
        <v>1</v>
      </c>
      <c r="T20">
        <f t="shared" si="4"/>
        <v>87.5</v>
      </c>
      <c r="U20">
        <f t="shared" si="5"/>
        <v>87.5</v>
      </c>
    </row>
    <row r="21" spans="1:21" x14ac:dyDescent="0.3">
      <c r="A21" s="9">
        <v>44876</v>
      </c>
      <c r="B21" s="10" t="s">
        <v>246</v>
      </c>
      <c r="C21" s="11" t="s">
        <v>12</v>
      </c>
      <c r="D21" s="11" t="s">
        <v>261</v>
      </c>
      <c r="E21" s="34" t="s">
        <v>275</v>
      </c>
      <c r="F21" s="11" t="s">
        <v>255</v>
      </c>
      <c r="G21" s="11">
        <v>50</v>
      </c>
      <c r="H21" s="11" t="s">
        <v>58</v>
      </c>
      <c r="I21" s="11">
        <f t="shared" si="0"/>
        <v>1.75</v>
      </c>
      <c r="J21" s="32" t="s">
        <v>17</v>
      </c>
      <c r="K21" s="32">
        <v>50</v>
      </c>
      <c r="L21" s="32">
        <v>3.5</v>
      </c>
      <c r="M21" s="32">
        <f t="shared" si="1"/>
        <v>1</v>
      </c>
      <c r="N21" s="21" t="s">
        <v>18</v>
      </c>
      <c r="O21" s="7"/>
      <c r="P21" s="25" t="s">
        <v>19</v>
      </c>
      <c r="Q21">
        <f t="shared" si="2"/>
        <v>50</v>
      </c>
      <c r="R21">
        <v>50</v>
      </c>
      <c r="S21">
        <f t="shared" si="3"/>
        <v>1</v>
      </c>
      <c r="T21">
        <f t="shared" si="4"/>
        <v>87.5</v>
      </c>
      <c r="U21">
        <f t="shared" si="5"/>
        <v>87.5</v>
      </c>
    </row>
    <row r="22" spans="1:21" x14ac:dyDescent="0.3">
      <c r="A22" s="9">
        <v>44882</v>
      </c>
      <c r="B22" s="10" t="s">
        <v>246</v>
      </c>
      <c r="C22" s="11" t="s">
        <v>12</v>
      </c>
      <c r="D22" s="11" t="s">
        <v>295</v>
      </c>
      <c r="E22" s="34" t="s">
        <v>296</v>
      </c>
      <c r="F22" s="11" t="s">
        <v>297</v>
      </c>
      <c r="G22" s="11">
        <v>45</v>
      </c>
      <c r="H22" s="11" t="s">
        <v>16</v>
      </c>
      <c r="I22" s="11">
        <f t="shared" si="0"/>
        <v>3.75</v>
      </c>
      <c r="J22" s="32" t="s">
        <v>17</v>
      </c>
      <c r="K22" s="32">
        <v>50</v>
      </c>
      <c r="L22" s="32">
        <v>3.5</v>
      </c>
      <c r="M22" s="32">
        <f t="shared" si="1"/>
        <v>0.9</v>
      </c>
      <c r="N22" s="21" t="s">
        <v>18</v>
      </c>
      <c r="O22" s="7"/>
      <c r="P22" s="25" t="s">
        <v>19</v>
      </c>
      <c r="Q22">
        <f t="shared" si="2"/>
        <v>45</v>
      </c>
      <c r="R22">
        <v>50</v>
      </c>
      <c r="S22">
        <f t="shared" si="3"/>
        <v>0.9</v>
      </c>
      <c r="T22">
        <f t="shared" si="4"/>
        <v>168.75</v>
      </c>
      <c r="U22">
        <f t="shared" si="5"/>
        <v>168.75</v>
      </c>
    </row>
    <row r="23" spans="1:21" x14ac:dyDescent="0.3">
      <c r="A23" s="9">
        <v>44883</v>
      </c>
      <c r="B23" s="10" t="s">
        <v>246</v>
      </c>
      <c r="C23" s="11" t="s">
        <v>20</v>
      </c>
      <c r="D23" s="11" t="s">
        <v>261</v>
      </c>
      <c r="E23" s="34" t="s">
        <v>273</v>
      </c>
      <c r="F23" s="11" t="s">
        <v>255</v>
      </c>
      <c r="G23" s="11">
        <v>50</v>
      </c>
      <c r="H23" s="11" t="s">
        <v>58</v>
      </c>
      <c r="I23" s="11">
        <f t="shared" si="0"/>
        <v>1.75</v>
      </c>
      <c r="J23" s="32" t="s">
        <v>17</v>
      </c>
      <c r="K23" s="32">
        <v>50</v>
      </c>
      <c r="L23" s="32">
        <v>3.5</v>
      </c>
      <c r="M23" s="32">
        <f t="shared" si="1"/>
        <v>1</v>
      </c>
      <c r="N23" s="21" t="s">
        <v>18</v>
      </c>
      <c r="O23" s="7"/>
      <c r="P23" s="25" t="s">
        <v>19</v>
      </c>
      <c r="Q23">
        <f t="shared" si="2"/>
        <v>50</v>
      </c>
      <c r="R23">
        <v>50</v>
      </c>
      <c r="S23">
        <f t="shared" si="3"/>
        <v>1</v>
      </c>
      <c r="T23">
        <f t="shared" si="4"/>
        <v>87.5</v>
      </c>
      <c r="U23">
        <f t="shared" si="5"/>
        <v>87.5</v>
      </c>
    </row>
    <row r="24" spans="1:21" x14ac:dyDescent="0.3">
      <c r="A24" s="9">
        <v>44883</v>
      </c>
      <c r="B24" s="10" t="s">
        <v>246</v>
      </c>
      <c r="C24" s="11" t="s">
        <v>82</v>
      </c>
      <c r="D24" s="11" t="s">
        <v>261</v>
      </c>
      <c r="E24" s="34" t="s">
        <v>274</v>
      </c>
      <c r="F24" s="11" t="s">
        <v>255</v>
      </c>
      <c r="G24" s="11">
        <v>50</v>
      </c>
      <c r="H24" s="11" t="s">
        <v>58</v>
      </c>
      <c r="I24" s="11">
        <f t="shared" si="0"/>
        <v>1.75</v>
      </c>
      <c r="J24" s="32" t="s">
        <v>17</v>
      </c>
      <c r="K24" s="32">
        <v>50</v>
      </c>
      <c r="L24" s="32">
        <v>3.5</v>
      </c>
      <c r="M24" s="32">
        <f t="shared" si="1"/>
        <v>1</v>
      </c>
      <c r="N24" s="21" t="s">
        <v>18</v>
      </c>
      <c r="O24" s="7"/>
      <c r="P24" s="25" t="s">
        <v>19</v>
      </c>
      <c r="Q24">
        <f t="shared" si="2"/>
        <v>50</v>
      </c>
      <c r="R24">
        <v>50</v>
      </c>
      <c r="S24">
        <f t="shared" si="3"/>
        <v>1</v>
      </c>
      <c r="T24">
        <f t="shared" si="4"/>
        <v>87.5</v>
      </c>
      <c r="U24">
        <f t="shared" si="5"/>
        <v>87.5</v>
      </c>
    </row>
    <row r="25" spans="1:21" x14ac:dyDescent="0.3">
      <c r="A25" s="9">
        <v>44883</v>
      </c>
      <c r="B25" s="10" t="s">
        <v>246</v>
      </c>
      <c r="C25" s="11" t="s">
        <v>12</v>
      </c>
      <c r="D25" s="11" t="s">
        <v>261</v>
      </c>
      <c r="E25" s="34" t="s">
        <v>275</v>
      </c>
      <c r="F25" s="11" t="s">
        <v>255</v>
      </c>
      <c r="G25" s="11">
        <v>50</v>
      </c>
      <c r="H25" s="11" t="s">
        <v>58</v>
      </c>
      <c r="I25" s="11">
        <f t="shared" si="0"/>
        <v>1.75</v>
      </c>
      <c r="J25" s="32" t="s">
        <v>17</v>
      </c>
      <c r="K25" s="32">
        <v>50</v>
      </c>
      <c r="L25" s="32">
        <v>3.5</v>
      </c>
      <c r="M25" s="32">
        <f t="shared" si="1"/>
        <v>1</v>
      </c>
      <c r="N25" s="21" t="s">
        <v>18</v>
      </c>
      <c r="O25" s="7"/>
      <c r="P25" s="25" t="s">
        <v>19</v>
      </c>
      <c r="Q25">
        <f t="shared" si="2"/>
        <v>50</v>
      </c>
      <c r="R25">
        <v>50</v>
      </c>
      <c r="S25">
        <f t="shared" si="3"/>
        <v>1</v>
      </c>
      <c r="T25">
        <f t="shared" si="4"/>
        <v>87.5</v>
      </c>
      <c r="U25">
        <f t="shared" si="5"/>
        <v>87.5</v>
      </c>
    </row>
    <row r="26" spans="1:21" x14ac:dyDescent="0.3">
      <c r="A26" s="9">
        <v>44889</v>
      </c>
      <c r="B26" s="10" t="s">
        <v>246</v>
      </c>
      <c r="C26" s="11" t="s">
        <v>12</v>
      </c>
      <c r="D26" s="11" t="s">
        <v>295</v>
      </c>
      <c r="E26" s="34" t="s">
        <v>296</v>
      </c>
      <c r="F26" s="11" t="s">
        <v>297</v>
      </c>
      <c r="G26" s="11">
        <v>45</v>
      </c>
      <c r="H26" s="11" t="s">
        <v>16</v>
      </c>
      <c r="I26" s="11">
        <f t="shared" si="0"/>
        <v>3.75</v>
      </c>
      <c r="J26" s="32" t="s">
        <v>17</v>
      </c>
      <c r="K26" s="32">
        <v>50</v>
      </c>
      <c r="L26" s="32">
        <v>3.5</v>
      </c>
      <c r="M26" s="32">
        <f t="shared" si="1"/>
        <v>0.9</v>
      </c>
      <c r="N26" s="21" t="s">
        <v>18</v>
      </c>
      <c r="O26" s="7"/>
      <c r="P26" s="25" t="s">
        <v>19</v>
      </c>
      <c r="Q26">
        <f t="shared" si="2"/>
        <v>45</v>
      </c>
      <c r="R26">
        <v>50</v>
      </c>
      <c r="S26">
        <f t="shared" si="3"/>
        <v>0.9</v>
      </c>
      <c r="T26">
        <f t="shared" si="4"/>
        <v>168.75</v>
      </c>
      <c r="U26">
        <f t="shared" si="5"/>
        <v>168.75</v>
      </c>
    </row>
    <row r="27" spans="1:21" x14ac:dyDescent="0.3">
      <c r="A27" s="9">
        <v>44896</v>
      </c>
      <c r="B27" s="10" t="s">
        <v>246</v>
      </c>
      <c r="C27" s="11" t="s">
        <v>12</v>
      </c>
      <c r="D27" s="11" t="s">
        <v>295</v>
      </c>
      <c r="E27" s="34" t="s">
        <v>296</v>
      </c>
      <c r="F27" s="11" t="s">
        <v>297</v>
      </c>
      <c r="G27" s="11">
        <v>45</v>
      </c>
      <c r="H27" s="11" t="s">
        <v>16</v>
      </c>
      <c r="I27" s="11">
        <f t="shared" si="0"/>
        <v>3.75</v>
      </c>
      <c r="J27" s="32" t="s">
        <v>17</v>
      </c>
      <c r="K27" s="32">
        <v>50</v>
      </c>
      <c r="L27" s="32">
        <v>3.5</v>
      </c>
      <c r="M27" s="32">
        <f t="shared" si="1"/>
        <v>0.9</v>
      </c>
      <c r="N27" s="21" t="s">
        <v>18</v>
      </c>
      <c r="O27" s="7"/>
      <c r="P27" s="25" t="s">
        <v>19</v>
      </c>
      <c r="Q27">
        <f t="shared" si="2"/>
        <v>45</v>
      </c>
      <c r="R27">
        <v>50</v>
      </c>
      <c r="S27">
        <f t="shared" si="3"/>
        <v>0.9</v>
      </c>
      <c r="T27">
        <f t="shared" si="4"/>
        <v>168.75</v>
      </c>
      <c r="U27">
        <f t="shared" si="5"/>
        <v>168.75</v>
      </c>
    </row>
    <row r="28" spans="1:21" ht="28.8" x14ac:dyDescent="0.3">
      <c r="A28" s="9">
        <v>44900</v>
      </c>
      <c r="B28" s="10" t="s">
        <v>246</v>
      </c>
      <c r="C28" s="11" t="s">
        <v>82</v>
      </c>
      <c r="D28" s="11" t="s">
        <v>337</v>
      </c>
      <c r="E28" s="34" t="s">
        <v>342</v>
      </c>
      <c r="F28" s="11" t="s">
        <v>15</v>
      </c>
      <c r="G28" s="11">
        <v>30</v>
      </c>
      <c r="H28" s="11" t="s">
        <v>58</v>
      </c>
      <c r="I28" s="11">
        <f t="shared" si="0"/>
        <v>1.75</v>
      </c>
      <c r="J28" s="32" t="s">
        <v>62</v>
      </c>
      <c r="K28" s="37">
        <v>100</v>
      </c>
      <c r="L28" s="32">
        <v>3.5</v>
      </c>
      <c r="M28" s="32">
        <f t="shared" si="1"/>
        <v>0.3</v>
      </c>
      <c r="N28" s="21" t="s">
        <v>18</v>
      </c>
      <c r="O28" s="7"/>
      <c r="P28" s="25" t="s">
        <v>63</v>
      </c>
      <c r="Q28">
        <f t="shared" si="2"/>
        <v>30</v>
      </c>
      <c r="R28">
        <v>50</v>
      </c>
      <c r="S28">
        <f t="shared" si="3"/>
        <v>0.6</v>
      </c>
      <c r="T28">
        <f t="shared" si="4"/>
        <v>52.5</v>
      </c>
      <c r="U28">
        <f t="shared" si="5"/>
        <v>52.5</v>
      </c>
    </row>
    <row r="29" spans="1:21" ht="28.8" x14ac:dyDescent="0.3">
      <c r="A29" s="9">
        <v>44900</v>
      </c>
      <c r="B29" s="10" t="s">
        <v>246</v>
      </c>
      <c r="C29" s="11" t="s">
        <v>12</v>
      </c>
      <c r="D29" s="11" t="s">
        <v>337</v>
      </c>
      <c r="E29" s="34" t="s">
        <v>344</v>
      </c>
      <c r="F29" s="11" t="s">
        <v>15</v>
      </c>
      <c r="G29" s="11">
        <v>30</v>
      </c>
      <c r="H29" s="11" t="s">
        <v>58</v>
      </c>
      <c r="I29" s="11">
        <f t="shared" si="0"/>
        <v>1.75</v>
      </c>
      <c r="J29" s="32" t="s">
        <v>62</v>
      </c>
      <c r="K29" s="37">
        <v>100</v>
      </c>
      <c r="L29" s="32">
        <v>3.5</v>
      </c>
      <c r="M29" s="32">
        <f t="shared" si="1"/>
        <v>0.3</v>
      </c>
      <c r="N29" s="21" t="s">
        <v>18</v>
      </c>
      <c r="O29" s="7"/>
      <c r="P29" s="25" t="s">
        <v>63</v>
      </c>
      <c r="Q29">
        <f t="shared" si="2"/>
        <v>30</v>
      </c>
      <c r="R29">
        <v>50</v>
      </c>
      <c r="S29">
        <f t="shared" si="3"/>
        <v>0.6</v>
      </c>
      <c r="T29">
        <f t="shared" si="4"/>
        <v>52.5</v>
      </c>
      <c r="U29">
        <f t="shared" si="5"/>
        <v>52.5</v>
      </c>
    </row>
    <row r="30" spans="1:21" ht="28.8" x14ac:dyDescent="0.3">
      <c r="A30" s="9">
        <v>44900</v>
      </c>
      <c r="B30" s="10" t="s">
        <v>246</v>
      </c>
      <c r="C30" s="11" t="s">
        <v>235</v>
      </c>
      <c r="D30" s="11" t="s">
        <v>337</v>
      </c>
      <c r="E30" s="34" t="s">
        <v>346</v>
      </c>
      <c r="F30" s="11" t="s">
        <v>15</v>
      </c>
      <c r="G30" s="11">
        <v>30</v>
      </c>
      <c r="H30" s="11" t="s">
        <v>58</v>
      </c>
      <c r="I30" s="11">
        <f t="shared" si="0"/>
        <v>1.75</v>
      </c>
      <c r="J30" s="32" t="s">
        <v>62</v>
      </c>
      <c r="K30" s="37">
        <v>100</v>
      </c>
      <c r="L30" s="32">
        <v>3.5</v>
      </c>
      <c r="M30" s="32">
        <f t="shared" si="1"/>
        <v>0.3</v>
      </c>
      <c r="N30" s="21" t="s">
        <v>18</v>
      </c>
      <c r="O30" s="7"/>
      <c r="P30" s="25" t="s">
        <v>63</v>
      </c>
      <c r="Q30">
        <f t="shared" si="2"/>
        <v>30</v>
      </c>
      <c r="R30">
        <v>50</v>
      </c>
      <c r="S30">
        <f t="shared" si="3"/>
        <v>0.6</v>
      </c>
      <c r="T30">
        <f t="shared" si="4"/>
        <v>52.5</v>
      </c>
      <c r="U30">
        <f t="shared" si="5"/>
        <v>52.5</v>
      </c>
    </row>
    <row r="31" spans="1:21" ht="28.8" x14ac:dyDescent="0.3">
      <c r="A31" s="9">
        <v>44901</v>
      </c>
      <c r="B31" s="10" t="s">
        <v>246</v>
      </c>
      <c r="C31" s="11" t="s">
        <v>20</v>
      </c>
      <c r="D31" s="11" t="s">
        <v>337</v>
      </c>
      <c r="E31" s="34" t="s">
        <v>348</v>
      </c>
      <c r="F31" s="11" t="s">
        <v>15</v>
      </c>
      <c r="G31" s="11">
        <v>30</v>
      </c>
      <c r="H31" s="11" t="s">
        <v>58</v>
      </c>
      <c r="I31" s="11">
        <f t="shared" si="0"/>
        <v>1.75</v>
      </c>
      <c r="J31" s="32" t="s">
        <v>349</v>
      </c>
      <c r="K31" s="37">
        <v>100</v>
      </c>
      <c r="L31" s="32">
        <v>3.5</v>
      </c>
      <c r="M31" s="32">
        <f t="shared" si="1"/>
        <v>0.3</v>
      </c>
      <c r="N31" s="21" t="s">
        <v>18</v>
      </c>
      <c r="O31" s="7"/>
      <c r="P31" s="25" t="s">
        <v>63</v>
      </c>
      <c r="Q31">
        <f t="shared" si="2"/>
        <v>30</v>
      </c>
      <c r="R31">
        <v>50</v>
      </c>
      <c r="S31">
        <f t="shared" si="3"/>
        <v>0.6</v>
      </c>
      <c r="T31">
        <f t="shared" si="4"/>
        <v>52.5</v>
      </c>
      <c r="U31">
        <f t="shared" si="5"/>
        <v>52.5</v>
      </c>
    </row>
    <row r="32" spans="1:21" ht="28.8" x14ac:dyDescent="0.3">
      <c r="A32" s="9">
        <v>44901</v>
      </c>
      <c r="B32" s="10" t="s">
        <v>246</v>
      </c>
      <c r="C32" s="11" t="s">
        <v>82</v>
      </c>
      <c r="D32" s="11" t="s">
        <v>337</v>
      </c>
      <c r="E32" s="34" t="s">
        <v>353</v>
      </c>
      <c r="F32" s="11" t="s">
        <v>15</v>
      </c>
      <c r="G32" s="11">
        <v>30</v>
      </c>
      <c r="H32" s="11" t="s">
        <v>58</v>
      </c>
      <c r="I32" s="11">
        <f t="shared" si="0"/>
        <v>1.75</v>
      </c>
      <c r="J32" s="32" t="s">
        <v>349</v>
      </c>
      <c r="K32" s="37">
        <v>100</v>
      </c>
      <c r="L32" s="32">
        <v>3.5</v>
      </c>
      <c r="M32" s="32">
        <f t="shared" si="1"/>
        <v>0.3</v>
      </c>
      <c r="N32" s="21" t="s">
        <v>18</v>
      </c>
      <c r="O32" s="7"/>
      <c r="P32" s="25" t="s">
        <v>63</v>
      </c>
      <c r="Q32">
        <f t="shared" si="2"/>
        <v>30</v>
      </c>
      <c r="R32">
        <v>50</v>
      </c>
      <c r="S32">
        <f t="shared" si="3"/>
        <v>0.6</v>
      </c>
      <c r="T32">
        <f t="shared" si="4"/>
        <v>52.5</v>
      </c>
      <c r="U32">
        <f t="shared" si="5"/>
        <v>52.5</v>
      </c>
    </row>
    <row r="33" spans="1:21" ht="28.8" x14ac:dyDescent="0.3">
      <c r="A33" s="9">
        <v>44901</v>
      </c>
      <c r="B33" s="10" t="s">
        <v>246</v>
      </c>
      <c r="C33" s="11" t="s">
        <v>12</v>
      </c>
      <c r="D33" s="11" t="s">
        <v>337</v>
      </c>
      <c r="E33" s="34" t="s">
        <v>355</v>
      </c>
      <c r="F33" s="11" t="s">
        <v>15</v>
      </c>
      <c r="G33" s="11">
        <v>30</v>
      </c>
      <c r="H33" s="11" t="s">
        <v>58</v>
      </c>
      <c r="I33" s="11">
        <f t="shared" si="0"/>
        <v>1.75</v>
      </c>
      <c r="J33" s="32" t="s">
        <v>62</v>
      </c>
      <c r="K33" s="37">
        <v>100</v>
      </c>
      <c r="L33" s="32">
        <v>3.5</v>
      </c>
      <c r="M33" s="32">
        <f t="shared" si="1"/>
        <v>0.3</v>
      </c>
      <c r="N33" s="21" t="s">
        <v>18</v>
      </c>
      <c r="O33" s="7"/>
      <c r="P33" s="25" t="s">
        <v>63</v>
      </c>
      <c r="Q33">
        <f t="shared" si="2"/>
        <v>30</v>
      </c>
      <c r="R33">
        <v>50</v>
      </c>
      <c r="S33">
        <f t="shared" si="3"/>
        <v>0.6</v>
      </c>
      <c r="T33">
        <f t="shared" si="4"/>
        <v>52.5</v>
      </c>
      <c r="U33">
        <f t="shared" si="5"/>
        <v>52.5</v>
      </c>
    </row>
    <row r="34" spans="1:21" ht="28.8" x14ac:dyDescent="0.3">
      <c r="A34" s="9">
        <v>44901</v>
      </c>
      <c r="B34" s="10" t="s">
        <v>246</v>
      </c>
      <c r="C34" s="11" t="s">
        <v>235</v>
      </c>
      <c r="D34" s="11" t="s">
        <v>337</v>
      </c>
      <c r="E34" s="34" t="s">
        <v>358</v>
      </c>
      <c r="F34" s="11" t="s">
        <v>15</v>
      </c>
      <c r="G34" s="11">
        <v>30</v>
      </c>
      <c r="H34" s="11" t="s">
        <v>58</v>
      </c>
      <c r="I34" s="11">
        <f t="shared" ref="I34:I51" si="6">H34*24</f>
        <v>1.75</v>
      </c>
      <c r="J34" s="32" t="s">
        <v>62</v>
      </c>
      <c r="K34" s="37">
        <v>100</v>
      </c>
      <c r="L34" s="32">
        <v>3.5</v>
      </c>
      <c r="M34" s="32">
        <f t="shared" ref="M34:M51" si="7">G34/K34</f>
        <v>0.3</v>
      </c>
      <c r="N34" s="21" t="s">
        <v>18</v>
      </c>
      <c r="O34" s="7"/>
      <c r="P34" s="25" t="s">
        <v>63</v>
      </c>
      <c r="Q34">
        <f t="shared" si="2"/>
        <v>30</v>
      </c>
      <c r="R34">
        <v>50</v>
      </c>
      <c r="S34">
        <f t="shared" si="3"/>
        <v>0.6</v>
      </c>
      <c r="T34">
        <f t="shared" si="4"/>
        <v>52.5</v>
      </c>
      <c r="U34">
        <f t="shared" si="5"/>
        <v>52.5</v>
      </c>
    </row>
    <row r="35" spans="1:21" x14ac:dyDescent="0.3">
      <c r="A35" s="9">
        <v>44902</v>
      </c>
      <c r="B35" s="10" t="s">
        <v>246</v>
      </c>
      <c r="C35" s="11" t="s">
        <v>20</v>
      </c>
      <c r="D35" s="11" t="s">
        <v>360</v>
      </c>
      <c r="E35" s="34" t="s">
        <v>361</v>
      </c>
      <c r="F35" s="11" t="s">
        <v>255</v>
      </c>
      <c r="G35" s="11">
        <v>20</v>
      </c>
      <c r="H35" s="11" t="s">
        <v>16</v>
      </c>
      <c r="I35" s="11">
        <f t="shared" si="6"/>
        <v>3.75</v>
      </c>
      <c r="J35" s="32" t="s">
        <v>17</v>
      </c>
      <c r="K35" s="32">
        <v>50</v>
      </c>
      <c r="L35" s="32">
        <v>3.5</v>
      </c>
      <c r="M35" s="32">
        <f t="shared" si="7"/>
        <v>0.4</v>
      </c>
      <c r="N35" s="21" t="s">
        <v>18</v>
      </c>
      <c r="O35" s="7"/>
      <c r="P35" s="25" t="s">
        <v>19</v>
      </c>
      <c r="Q35">
        <f t="shared" si="2"/>
        <v>20</v>
      </c>
      <c r="R35">
        <v>50</v>
      </c>
      <c r="S35">
        <f t="shared" si="3"/>
        <v>0.4</v>
      </c>
      <c r="T35">
        <f t="shared" si="4"/>
        <v>75</v>
      </c>
      <c r="U35">
        <f t="shared" si="5"/>
        <v>75</v>
      </c>
    </row>
    <row r="36" spans="1:21" ht="28.8" x14ac:dyDescent="0.3">
      <c r="A36" s="9">
        <v>44902</v>
      </c>
      <c r="B36" s="10" t="s">
        <v>246</v>
      </c>
      <c r="C36" s="11" t="s">
        <v>12</v>
      </c>
      <c r="D36" s="11" t="s">
        <v>337</v>
      </c>
      <c r="E36" s="34" t="s">
        <v>364</v>
      </c>
      <c r="F36" s="11" t="s">
        <v>15</v>
      </c>
      <c r="G36" s="11">
        <v>30</v>
      </c>
      <c r="H36" s="11" t="s">
        <v>58</v>
      </c>
      <c r="I36" s="11">
        <f t="shared" si="6"/>
        <v>1.75</v>
      </c>
      <c r="J36" s="32" t="s">
        <v>62</v>
      </c>
      <c r="K36" s="37">
        <v>100</v>
      </c>
      <c r="L36" s="32">
        <v>3.5</v>
      </c>
      <c r="M36" s="32">
        <f t="shared" si="7"/>
        <v>0.3</v>
      </c>
      <c r="N36" s="21" t="s">
        <v>18</v>
      </c>
      <c r="O36" s="7"/>
      <c r="P36" s="25" t="s">
        <v>63</v>
      </c>
      <c r="Q36">
        <f t="shared" si="2"/>
        <v>30</v>
      </c>
      <c r="R36">
        <v>50</v>
      </c>
      <c r="S36">
        <f t="shared" si="3"/>
        <v>0.6</v>
      </c>
      <c r="T36">
        <f t="shared" si="4"/>
        <v>52.5</v>
      </c>
      <c r="U36">
        <f t="shared" si="5"/>
        <v>52.5</v>
      </c>
    </row>
    <row r="37" spans="1:21" ht="28.8" x14ac:dyDescent="0.3">
      <c r="A37" s="9">
        <v>44902</v>
      </c>
      <c r="B37" s="10" t="s">
        <v>246</v>
      </c>
      <c r="C37" s="11" t="s">
        <v>235</v>
      </c>
      <c r="D37" s="11" t="s">
        <v>337</v>
      </c>
      <c r="E37" s="34" t="s">
        <v>366</v>
      </c>
      <c r="F37" s="11" t="s">
        <v>15</v>
      </c>
      <c r="G37" s="11">
        <v>30</v>
      </c>
      <c r="H37" s="11" t="s">
        <v>58</v>
      </c>
      <c r="I37" s="11">
        <f t="shared" si="6"/>
        <v>1.75</v>
      </c>
      <c r="J37" s="32" t="s">
        <v>62</v>
      </c>
      <c r="K37" s="37">
        <v>100</v>
      </c>
      <c r="L37" s="32">
        <v>3.5</v>
      </c>
      <c r="M37" s="32">
        <f t="shared" si="7"/>
        <v>0.3</v>
      </c>
      <c r="N37" s="21" t="s">
        <v>18</v>
      </c>
      <c r="O37" s="7"/>
      <c r="P37" s="25" t="s">
        <v>63</v>
      </c>
      <c r="Q37">
        <f t="shared" si="2"/>
        <v>30</v>
      </c>
      <c r="R37">
        <v>50</v>
      </c>
      <c r="S37">
        <f t="shared" si="3"/>
        <v>0.6</v>
      </c>
      <c r="T37">
        <f t="shared" si="4"/>
        <v>52.5</v>
      </c>
      <c r="U37">
        <f t="shared" si="5"/>
        <v>52.5</v>
      </c>
    </row>
    <row r="38" spans="1:21" x14ac:dyDescent="0.3">
      <c r="A38" s="9">
        <v>44903</v>
      </c>
      <c r="B38" s="10" t="s">
        <v>246</v>
      </c>
      <c r="C38" s="11" t="s">
        <v>12</v>
      </c>
      <c r="D38" s="11" t="s">
        <v>295</v>
      </c>
      <c r="E38" s="34" t="s">
        <v>296</v>
      </c>
      <c r="F38" s="11" t="s">
        <v>297</v>
      </c>
      <c r="G38" s="11">
        <v>45</v>
      </c>
      <c r="H38" s="11" t="s">
        <v>16</v>
      </c>
      <c r="I38" s="11">
        <f t="shared" si="6"/>
        <v>3.75</v>
      </c>
      <c r="J38" s="32" t="s">
        <v>17</v>
      </c>
      <c r="K38" s="32">
        <v>50</v>
      </c>
      <c r="L38" s="32">
        <v>3.5</v>
      </c>
      <c r="M38" s="32">
        <f t="shared" si="7"/>
        <v>0.9</v>
      </c>
      <c r="N38" s="21" t="s">
        <v>18</v>
      </c>
      <c r="O38" s="7"/>
      <c r="P38" s="25" t="s">
        <v>19</v>
      </c>
      <c r="Q38">
        <f t="shared" si="2"/>
        <v>45</v>
      </c>
      <c r="R38">
        <v>50</v>
      </c>
      <c r="S38">
        <f t="shared" si="3"/>
        <v>0.9</v>
      </c>
      <c r="T38">
        <f t="shared" si="4"/>
        <v>168.75</v>
      </c>
      <c r="U38">
        <f t="shared" si="5"/>
        <v>168.75</v>
      </c>
    </row>
    <row r="39" spans="1:21" x14ac:dyDescent="0.3">
      <c r="A39" s="9">
        <v>44904</v>
      </c>
      <c r="B39" s="10" t="s">
        <v>246</v>
      </c>
      <c r="C39" s="11" t="s">
        <v>20</v>
      </c>
      <c r="D39" s="11" t="s">
        <v>261</v>
      </c>
      <c r="E39" s="34" t="s">
        <v>273</v>
      </c>
      <c r="F39" s="11" t="s">
        <v>255</v>
      </c>
      <c r="G39" s="11">
        <v>50</v>
      </c>
      <c r="H39" s="11" t="s">
        <v>58</v>
      </c>
      <c r="I39" s="11">
        <f t="shared" si="6"/>
        <v>1.75</v>
      </c>
      <c r="J39" s="32" t="s">
        <v>17</v>
      </c>
      <c r="K39" s="32">
        <v>50</v>
      </c>
      <c r="L39" s="32">
        <v>3.5</v>
      </c>
      <c r="M39" s="32">
        <f t="shared" si="7"/>
        <v>1</v>
      </c>
      <c r="N39" s="21" t="s">
        <v>18</v>
      </c>
      <c r="O39" s="7"/>
      <c r="P39" s="25" t="s">
        <v>19</v>
      </c>
      <c r="Q39">
        <f t="shared" si="2"/>
        <v>50</v>
      </c>
      <c r="R39">
        <v>50</v>
      </c>
      <c r="S39">
        <f t="shared" si="3"/>
        <v>1</v>
      </c>
      <c r="T39">
        <f t="shared" si="4"/>
        <v>87.5</v>
      </c>
      <c r="U39">
        <f t="shared" si="5"/>
        <v>87.5</v>
      </c>
    </row>
    <row r="40" spans="1:21" x14ac:dyDescent="0.3">
      <c r="A40" s="9">
        <v>44904</v>
      </c>
      <c r="B40" s="10" t="s">
        <v>246</v>
      </c>
      <c r="C40" s="11" t="s">
        <v>82</v>
      </c>
      <c r="D40" s="11" t="s">
        <v>261</v>
      </c>
      <c r="E40" s="34" t="s">
        <v>274</v>
      </c>
      <c r="F40" s="11" t="s">
        <v>255</v>
      </c>
      <c r="G40" s="11">
        <v>50</v>
      </c>
      <c r="H40" s="11" t="s">
        <v>58</v>
      </c>
      <c r="I40" s="11">
        <f t="shared" si="6"/>
        <v>1.75</v>
      </c>
      <c r="J40" s="32" t="s">
        <v>17</v>
      </c>
      <c r="K40" s="32">
        <v>50</v>
      </c>
      <c r="L40" s="32">
        <v>3.5</v>
      </c>
      <c r="M40" s="32">
        <f t="shared" si="7"/>
        <v>1</v>
      </c>
      <c r="N40" s="21" t="s">
        <v>18</v>
      </c>
      <c r="O40" s="7"/>
      <c r="P40" s="25" t="s">
        <v>19</v>
      </c>
      <c r="Q40">
        <f t="shared" si="2"/>
        <v>50</v>
      </c>
      <c r="R40">
        <v>50</v>
      </c>
      <c r="S40">
        <f t="shared" si="3"/>
        <v>1</v>
      </c>
      <c r="T40">
        <f t="shared" si="4"/>
        <v>87.5</v>
      </c>
      <c r="U40">
        <f t="shared" si="5"/>
        <v>87.5</v>
      </c>
    </row>
    <row r="41" spans="1:21" x14ac:dyDescent="0.3">
      <c r="A41" s="9">
        <v>44904</v>
      </c>
      <c r="B41" s="10" t="s">
        <v>246</v>
      </c>
      <c r="C41" s="11" t="s">
        <v>12</v>
      </c>
      <c r="D41" s="11" t="s">
        <v>261</v>
      </c>
      <c r="E41" s="34" t="s">
        <v>275</v>
      </c>
      <c r="F41" s="11" t="s">
        <v>255</v>
      </c>
      <c r="G41" s="11">
        <v>50</v>
      </c>
      <c r="H41" s="11" t="s">
        <v>58</v>
      </c>
      <c r="I41" s="11">
        <f t="shared" si="6"/>
        <v>1.75</v>
      </c>
      <c r="J41" s="32" t="s">
        <v>17</v>
      </c>
      <c r="K41" s="32">
        <v>50</v>
      </c>
      <c r="L41" s="32">
        <v>3.5</v>
      </c>
      <c r="M41" s="32">
        <f t="shared" si="7"/>
        <v>1</v>
      </c>
      <c r="N41" s="21" t="s">
        <v>18</v>
      </c>
      <c r="O41" s="7"/>
      <c r="P41" s="25" t="s">
        <v>19</v>
      </c>
      <c r="Q41">
        <f t="shared" si="2"/>
        <v>50</v>
      </c>
      <c r="R41">
        <v>50</v>
      </c>
      <c r="S41">
        <f t="shared" si="3"/>
        <v>1</v>
      </c>
      <c r="T41">
        <f t="shared" si="4"/>
        <v>87.5</v>
      </c>
      <c r="U41">
        <f t="shared" si="5"/>
        <v>87.5</v>
      </c>
    </row>
    <row r="42" spans="1:21" x14ac:dyDescent="0.3">
      <c r="A42" s="13">
        <v>44937</v>
      </c>
      <c r="B42" s="14" t="s">
        <v>397</v>
      </c>
      <c r="C42" s="15" t="s">
        <v>12</v>
      </c>
      <c r="D42" s="15" t="s">
        <v>417</v>
      </c>
      <c r="E42" s="35" t="s">
        <v>418</v>
      </c>
      <c r="F42" s="15" t="s">
        <v>15</v>
      </c>
      <c r="G42" s="15">
        <v>20</v>
      </c>
      <c r="H42" s="15" t="s">
        <v>58</v>
      </c>
      <c r="I42" s="15">
        <f t="shared" si="6"/>
        <v>1.75</v>
      </c>
      <c r="J42" s="32" t="s">
        <v>17</v>
      </c>
      <c r="K42" s="32">
        <v>50</v>
      </c>
      <c r="L42" s="32">
        <v>3.5</v>
      </c>
      <c r="M42" s="32">
        <f t="shared" si="7"/>
        <v>0.4</v>
      </c>
      <c r="N42" s="21" t="s">
        <v>18</v>
      </c>
      <c r="O42" s="7"/>
      <c r="P42" s="25" t="s">
        <v>19</v>
      </c>
      <c r="Q42">
        <f t="shared" si="2"/>
        <v>20</v>
      </c>
      <c r="R42">
        <v>50</v>
      </c>
      <c r="S42">
        <f t="shared" si="3"/>
        <v>0.4</v>
      </c>
      <c r="T42">
        <f t="shared" si="4"/>
        <v>35</v>
      </c>
      <c r="U42">
        <f t="shared" si="5"/>
        <v>35</v>
      </c>
    </row>
    <row r="43" spans="1:21" x14ac:dyDescent="0.3">
      <c r="A43" s="13">
        <v>44937</v>
      </c>
      <c r="B43" s="14" t="s">
        <v>397</v>
      </c>
      <c r="C43" s="15" t="s">
        <v>422</v>
      </c>
      <c r="D43" s="15" t="s">
        <v>37</v>
      </c>
      <c r="E43" s="35" t="s">
        <v>423</v>
      </c>
      <c r="F43" s="15" t="s">
        <v>424</v>
      </c>
      <c r="G43" s="15">
        <v>25</v>
      </c>
      <c r="H43" s="15" t="s">
        <v>245</v>
      </c>
      <c r="I43" s="15">
        <f t="shared" si="6"/>
        <v>2.75</v>
      </c>
      <c r="J43" s="32" t="s">
        <v>17</v>
      </c>
      <c r="K43" s="32">
        <v>50</v>
      </c>
      <c r="L43" s="32">
        <v>3.5</v>
      </c>
      <c r="M43" s="32">
        <f t="shared" si="7"/>
        <v>0.5</v>
      </c>
      <c r="N43" s="21" t="s">
        <v>18</v>
      </c>
      <c r="O43" s="7"/>
      <c r="P43" s="25" t="s">
        <v>19</v>
      </c>
      <c r="Q43">
        <f t="shared" si="2"/>
        <v>25</v>
      </c>
      <c r="R43">
        <v>50</v>
      </c>
      <c r="S43">
        <f t="shared" si="3"/>
        <v>0.5</v>
      </c>
      <c r="T43">
        <f t="shared" si="4"/>
        <v>68.75</v>
      </c>
      <c r="U43">
        <f t="shared" si="5"/>
        <v>68.75</v>
      </c>
    </row>
    <row r="44" spans="1:21" x14ac:dyDescent="0.3">
      <c r="A44" s="13">
        <v>44938</v>
      </c>
      <c r="B44" s="14" t="s">
        <v>397</v>
      </c>
      <c r="C44" s="15" t="s">
        <v>12</v>
      </c>
      <c r="D44" s="15" t="s">
        <v>417</v>
      </c>
      <c r="E44" s="35" t="s">
        <v>429</v>
      </c>
      <c r="F44" s="15" t="s">
        <v>15</v>
      </c>
      <c r="G44" s="15">
        <v>20</v>
      </c>
      <c r="H44" s="15" t="s">
        <v>58</v>
      </c>
      <c r="I44" s="15">
        <f t="shared" si="6"/>
        <v>1.75</v>
      </c>
      <c r="J44" s="32" t="s">
        <v>17</v>
      </c>
      <c r="K44" s="32">
        <v>50</v>
      </c>
      <c r="L44" s="32">
        <v>3.5</v>
      </c>
      <c r="M44" s="32">
        <f t="shared" si="7"/>
        <v>0.4</v>
      </c>
      <c r="N44" s="21" t="s">
        <v>18</v>
      </c>
      <c r="O44" s="7"/>
      <c r="P44" s="25" t="s">
        <v>19</v>
      </c>
      <c r="Q44">
        <f t="shared" si="2"/>
        <v>20</v>
      </c>
      <c r="R44">
        <v>50</v>
      </c>
      <c r="S44">
        <f t="shared" si="3"/>
        <v>0.4</v>
      </c>
      <c r="T44">
        <f t="shared" si="4"/>
        <v>35</v>
      </c>
      <c r="U44">
        <f t="shared" si="5"/>
        <v>35</v>
      </c>
    </row>
    <row r="45" spans="1:21" x14ac:dyDescent="0.3">
      <c r="A45" s="13">
        <v>44939</v>
      </c>
      <c r="B45" s="14" t="s">
        <v>397</v>
      </c>
      <c r="C45" s="15" t="s">
        <v>12</v>
      </c>
      <c r="D45" s="15" t="s">
        <v>417</v>
      </c>
      <c r="E45" s="35" t="s">
        <v>437</v>
      </c>
      <c r="F45" s="15" t="s">
        <v>15</v>
      </c>
      <c r="G45" s="15">
        <v>20</v>
      </c>
      <c r="H45" s="15" t="s">
        <v>58</v>
      </c>
      <c r="I45" s="15">
        <f t="shared" si="6"/>
        <v>1.75</v>
      </c>
      <c r="J45" s="32" t="s">
        <v>17</v>
      </c>
      <c r="K45" s="32">
        <v>50</v>
      </c>
      <c r="L45" s="32">
        <v>3.5</v>
      </c>
      <c r="M45" s="32">
        <f t="shared" si="7"/>
        <v>0.4</v>
      </c>
      <c r="N45" s="21" t="s">
        <v>18</v>
      </c>
      <c r="O45" s="7"/>
      <c r="P45" s="25" t="s">
        <v>19</v>
      </c>
      <c r="Q45">
        <f t="shared" si="2"/>
        <v>20</v>
      </c>
      <c r="R45">
        <v>50</v>
      </c>
      <c r="S45">
        <f t="shared" si="3"/>
        <v>0.4</v>
      </c>
      <c r="T45">
        <f t="shared" si="4"/>
        <v>35</v>
      </c>
      <c r="U45">
        <f t="shared" si="5"/>
        <v>35</v>
      </c>
    </row>
    <row r="46" spans="1:21" x14ac:dyDescent="0.3">
      <c r="A46" s="13">
        <v>44944</v>
      </c>
      <c r="B46" s="14" t="s">
        <v>397</v>
      </c>
      <c r="C46" s="15" t="s">
        <v>12</v>
      </c>
      <c r="D46" s="15" t="s">
        <v>417</v>
      </c>
      <c r="E46" s="35" t="s">
        <v>418</v>
      </c>
      <c r="F46" s="15" t="s">
        <v>15</v>
      </c>
      <c r="G46" s="15">
        <v>20</v>
      </c>
      <c r="H46" s="15" t="s">
        <v>58</v>
      </c>
      <c r="I46" s="15">
        <f t="shared" si="6"/>
        <v>1.75</v>
      </c>
      <c r="J46" s="32" t="s">
        <v>17</v>
      </c>
      <c r="K46" s="32">
        <v>50</v>
      </c>
      <c r="L46" s="32">
        <v>3.5</v>
      </c>
      <c r="M46" s="32">
        <f t="shared" si="7"/>
        <v>0.4</v>
      </c>
      <c r="N46" s="21" t="s">
        <v>18</v>
      </c>
      <c r="O46" s="7"/>
      <c r="P46" s="25" t="s">
        <v>19</v>
      </c>
      <c r="Q46">
        <f t="shared" si="2"/>
        <v>20</v>
      </c>
      <c r="R46">
        <v>50</v>
      </c>
      <c r="S46">
        <f t="shared" si="3"/>
        <v>0.4</v>
      </c>
      <c r="T46">
        <f t="shared" si="4"/>
        <v>35</v>
      </c>
      <c r="U46">
        <f t="shared" si="5"/>
        <v>35</v>
      </c>
    </row>
    <row r="47" spans="1:21" x14ac:dyDescent="0.3">
      <c r="A47" s="13">
        <v>44945</v>
      </c>
      <c r="B47" s="14" t="s">
        <v>397</v>
      </c>
      <c r="C47" s="15" t="s">
        <v>12</v>
      </c>
      <c r="D47" s="15" t="s">
        <v>417</v>
      </c>
      <c r="E47" s="35" t="s">
        <v>429</v>
      </c>
      <c r="F47" s="15" t="s">
        <v>15</v>
      </c>
      <c r="G47" s="15">
        <v>20</v>
      </c>
      <c r="H47" s="15" t="s">
        <v>58</v>
      </c>
      <c r="I47" s="15">
        <f t="shared" si="6"/>
        <v>1.75</v>
      </c>
      <c r="J47" s="32" t="s">
        <v>17</v>
      </c>
      <c r="K47" s="32">
        <v>50</v>
      </c>
      <c r="L47" s="32">
        <v>3.5</v>
      </c>
      <c r="M47" s="32">
        <f t="shared" si="7"/>
        <v>0.4</v>
      </c>
      <c r="N47" s="21" t="s">
        <v>18</v>
      </c>
      <c r="O47" s="7"/>
      <c r="P47" s="25" t="s">
        <v>19</v>
      </c>
      <c r="Q47">
        <f t="shared" si="2"/>
        <v>20</v>
      </c>
      <c r="R47">
        <v>50</v>
      </c>
      <c r="S47">
        <f t="shared" si="3"/>
        <v>0.4</v>
      </c>
      <c r="T47">
        <f t="shared" si="4"/>
        <v>35</v>
      </c>
      <c r="U47">
        <f t="shared" si="5"/>
        <v>35</v>
      </c>
    </row>
    <row r="48" spans="1:21" x14ac:dyDescent="0.3">
      <c r="A48" s="13">
        <v>44946</v>
      </c>
      <c r="B48" s="14" t="s">
        <v>397</v>
      </c>
      <c r="C48" s="15" t="s">
        <v>12</v>
      </c>
      <c r="D48" s="15" t="s">
        <v>417</v>
      </c>
      <c r="E48" s="35" t="s">
        <v>437</v>
      </c>
      <c r="F48" s="15" t="s">
        <v>15</v>
      </c>
      <c r="G48" s="15">
        <v>20</v>
      </c>
      <c r="H48" s="15" t="s">
        <v>58</v>
      </c>
      <c r="I48" s="15">
        <f t="shared" si="6"/>
        <v>1.75</v>
      </c>
      <c r="J48" s="32" t="s">
        <v>17</v>
      </c>
      <c r="K48" s="32">
        <v>50</v>
      </c>
      <c r="L48" s="32">
        <v>3.5</v>
      </c>
      <c r="M48" s="32">
        <f t="shared" si="7"/>
        <v>0.4</v>
      </c>
      <c r="N48" s="21" t="s">
        <v>18</v>
      </c>
      <c r="O48" s="7"/>
      <c r="P48" s="25" t="s">
        <v>19</v>
      </c>
      <c r="Q48">
        <f t="shared" si="2"/>
        <v>20</v>
      </c>
      <c r="R48">
        <v>50</v>
      </c>
      <c r="S48">
        <f t="shared" si="3"/>
        <v>0.4</v>
      </c>
      <c r="T48">
        <f t="shared" si="4"/>
        <v>35</v>
      </c>
      <c r="U48">
        <f t="shared" si="5"/>
        <v>35</v>
      </c>
    </row>
    <row r="49" spans="1:21" x14ac:dyDescent="0.3">
      <c r="A49" s="13">
        <v>44951</v>
      </c>
      <c r="B49" s="14" t="s">
        <v>397</v>
      </c>
      <c r="C49" s="15" t="s">
        <v>12</v>
      </c>
      <c r="D49" s="15" t="s">
        <v>417</v>
      </c>
      <c r="E49" s="35" t="s">
        <v>418</v>
      </c>
      <c r="F49" s="15" t="s">
        <v>15</v>
      </c>
      <c r="G49" s="15">
        <v>20</v>
      </c>
      <c r="H49" s="15" t="s">
        <v>58</v>
      </c>
      <c r="I49" s="15">
        <f t="shared" si="6"/>
        <v>1.75</v>
      </c>
      <c r="J49" s="32" t="s">
        <v>17</v>
      </c>
      <c r="K49" s="32">
        <v>50</v>
      </c>
      <c r="L49" s="32">
        <v>3.5</v>
      </c>
      <c r="M49" s="32">
        <f t="shared" si="7"/>
        <v>0.4</v>
      </c>
      <c r="N49" s="21" t="s">
        <v>18</v>
      </c>
      <c r="O49" s="7"/>
      <c r="P49" s="77" t="s">
        <v>19</v>
      </c>
      <c r="Q49">
        <f t="shared" si="2"/>
        <v>20</v>
      </c>
      <c r="R49">
        <v>50</v>
      </c>
      <c r="S49">
        <f t="shared" si="3"/>
        <v>0.4</v>
      </c>
      <c r="T49">
        <f t="shared" si="4"/>
        <v>35</v>
      </c>
      <c r="U49">
        <f t="shared" si="5"/>
        <v>35</v>
      </c>
    </row>
    <row r="50" spans="1:21" x14ac:dyDescent="0.3">
      <c r="A50" s="13">
        <v>44952</v>
      </c>
      <c r="B50" s="14" t="s">
        <v>397</v>
      </c>
      <c r="C50" s="15" t="s">
        <v>12</v>
      </c>
      <c r="D50" s="15" t="s">
        <v>417</v>
      </c>
      <c r="E50" s="35" t="s">
        <v>429</v>
      </c>
      <c r="F50" s="15" t="s">
        <v>15</v>
      </c>
      <c r="G50" s="15">
        <v>20</v>
      </c>
      <c r="H50" s="15" t="s">
        <v>58</v>
      </c>
      <c r="I50" s="15">
        <f t="shared" si="6"/>
        <v>1.75</v>
      </c>
      <c r="J50" s="32" t="s">
        <v>17</v>
      </c>
      <c r="K50" s="32">
        <v>50</v>
      </c>
      <c r="L50" s="32">
        <v>3.5</v>
      </c>
      <c r="M50" s="32">
        <f t="shared" si="7"/>
        <v>0.4</v>
      </c>
      <c r="N50" s="21" t="s">
        <v>18</v>
      </c>
      <c r="O50" s="7"/>
      <c r="P50" s="77" t="s">
        <v>19</v>
      </c>
      <c r="Q50">
        <f t="shared" si="2"/>
        <v>20</v>
      </c>
      <c r="R50">
        <v>50</v>
      </c>
      <c r="S50">
        <f t="shared" si="3"/>
        <v>0.4</v>
      </c>
      <c r="T50">
        <f t="shared" si="4"/>
        <v>35</v>
      </c>
      <c r="U50">
        <f t="shared" si="5"/>
        <v>35</v>
      </c>
    </row>
    <row r="51" spans="1:21" x14ac:dyDescent="0.3">
      <c r="A51" s="13">
        <v>44953</v>
      </c>
      <c r="B51" s="14" t="s">
        <v>397</v>
      </c>
      <c r="C51" s="15" t="s">
        <v>12</v>
      </c>
      <c r="D51" s="15" t="s">
        <v>417</v>
      </c>
      <c r="E51" s="35" t="s">
        <v>437</v>
      </c>
      <c r="F51" s="15" t="s">
        <v>15</v>
      </c>
      <c r="G51" s="15">
        <v>20</v>
      </c>
      <c r="H51" s="15" t="s">
        <v>58</v>
      </c>
      <c r="I51" s="15">
        <f t="shared" si="6"/>
        <v>1.75</v>
      </c>
      <c r="J51" s="32" t="s">
        <v>17</v>
      </c>
      <c r="K51" s="32">
        <v>50</v>
      </c>
      <c r="L51" s="32">
        <v>3.5</v>
      </c>
      <c r="M51" s="32">
        <f t="shared" si="7"/>
        <v>0.4</v>
      </c>
      <c r="N51" s="21" t="s">
        <v>18</v>
      </c>
      <c r="O51" s="7"/>
      <c r="P51" s="77" t="s">
        <v>19</v>
      </c>
      <c r="Q51">
        <f t="shared" si="2"/>
        <v>20</v>
      </c>
      <c r="R51">
        <v>50</v>
      </c>
      <c r="S51">
        <f t="shared" si="3"/>
        <v>0.4</v>
      </c>
      <c r="T51">
        <f t="shared" si="4"/>
        <v>35</v>
      </c>
      <c r="U51">
        <f t="shared" si="5"/>
        <v>35</v>
      </c>
    </row>
    <row r="54" spans="1:21" ht="115.2" x14ac:dyDescent="0.3">
      <c r="B54" s="85" t="s">
        <v>615</v>
      </c>
      <c r="C54" s="80" t="s">
        <v>558</v>
      </c>
      <c r="D54" s="80" t="s">
        <v>559</v>
      </c>
      <c r="E54" s="81" t="s">
        <v>560</v>
      </c>
      <c r="F54" s="82" t="s">
        <v>561</v>
      </c>
      <c r="G54" s="83" t="s">
        <v>562</v>
      </c>
      <c r="H54" s="84" t="s">
        <v>563</v>
      </c>
    </row>
    <row r="55" spans="1:21" x14ac:dyDescent="0.3">
      <c r="A55" s="70" t="s">
        <v>634</v>
      </c>
      <c r="B55">
        <f>SUM(I2:I17)</f>
        <v>67.5</v>
      </c>
      <c r="C55">
        <f>SUM(U2:U17)/(SUM($I$2:$I$17))</f>
        <v>48.555555555555557</v>
      </c>
      <c r="D55">
        <f>SUM(T2:T17)/(SUM($I$2:$I$17))</f>
        <v>48.555555555555557</v>
      </c>
      <c r="E55">
        <f>(($B55*3.5*AVERAGE(G2:G15))/(280*AVERAGE($M$2:$M$15)*($B55/280)))</f>
        <v>223.71134020618558</v>
      </c>
      <c r="F55">
        <f>(($B55*3.5*AVERAGE(Q2:Q15))/(280*AVERAGE(S2:S15)*($B55/280)))</f>
        <v>175.00000000000003</v>
      </c>
      <c r="G55">
        <f>(($B55*3.5*$C55)/(280*AVERAGE($M$2:$M$15)*($B55/280)))</f>
        <v>245.28064146620849</v>
      </c>
      <c r="H55">
        <f>(($B55*3.5*$D55)/(280*AVERAGE($M$2:$M$15)*($B55/280)))</f>
        <v>245.28064146620849</v>
      </c>
    </row>
    <row r="56" spans="1:21" x14ac:dyDescent="0.3">
      <c r="A56" s="70" t="s">
        <v>635</v>
      </c>
      <c r="B56">
        <f>SUM(I18:I41)</f>
        <v>52</v>
      </c>
      <c r="C56">
        <f>SUM(U16:U31)/(SUM($I$16:$I$31))</f>
        <v>52.466216216216218</v>
      </c>
      <c r="D56">
        <f>SUM(T18:T41)/(SUM($I$18:$I$41))</f>
        <v>40.33653846153846</v>
      </c>
      <c r="E56">
        <f>(($B56*3.5*AVERAGE(G18:G41))/(280*AVERAGE($M$18:$M$41)*($B56/280)))</f>
        <v>203.29341317365254</v>
      </c>
      <c r="F56">
        <f>(($B56*3.5*AVERAGE($Q16:$Q31))/(280*AVERAGE($S18:$S41)*($B56/280)))</f>
        <v>215.14175257731961</v>
      </c>
      <c r="G56">
        <f>(($B56*3.5*$C56)/(280*AVERAGE($M$18:$M$41)*($B56/280)))</f>
        <v>263.90192587797361</v>
      </c>
      <c r="H56">
        <f>(($B56*3.5*$D56)/(280*AVERAGE($M$18:$M$41)*($B56/280)))</f>
        <v>202.89037309995379</v>
      </c>
    </row>
    <row r="57" spans="1:21" x14ac:dyDescent="0.3">
      <c r="A57" s="70" t="s">
        <v>636</v>
      </c>
      <c r="B57">
        <f>SUM(I42:I51)</f>
        <v>18.5</v>
      </c>
      <c r="C57">
        <f>SUM(U42:U51)/(SUM($I$42:$I$51))</f>
        <v>20.743243243243242</v>
      </c>
      <c r="D57">
        <f>SUM(T42:T51)/(SUM($I$42:$I$51))</f>
        <v>20.743243243243242</v>
      </c>
      <c r="E57">
        <f>(($B57*3.5*AVERAGE(G42:G51))/(160*AVERAGE($M$42:$M$51)*($B57/160)))</f>
        <v>175</v>
      </c>
      <c r="F57">
        <f>(($B57*3.5*AVERAGE(Q32:Q51))/(280*AVERAGE(S42:S51)*($B57/280)))</f>
        <v>243.29268292682926</v>
      </c>
      <c r="G57">
        <f>(($B57*3.5*$C57)/(160*AVERAGE($M$42:$M$51)*($B57/160)))</f>
        <v>177.07646671061306</v>
      </c>
      <c r="H57">
        <f>(($B57*3.5*$D57)/(160*AVERAGE($M$42:$M$51)*($B57/160)))</f>
        <v>177.07646671061306</v>
      </c>
    </row>
    <row r="59" spans="1:21" x14ac:dyDescent="0.3">
      <c r="A59" s="137" t="s">
        <v>637</v>
      </c>
      <c r="J59" s="137" t="s">
        <v>638</v>
      </c>
    </row>
    <row r="60" spans="1:21" ht="15" thickBot="1" x14ac:dyDescent="0.35">
      <c r="A60" s="70" t="s">
        <v>619</v>
      </c>
      <c r="B60" s="47" t="s">
        <v>620</v>
      </c>
      <c r="C60" s="125" t="s">
        <v>588</v>
      </c>
      <c r="D60" s="56" t="s">
        <v>589</v>
      </c>
      <c r="E60" s="124" t="s">
        <v>629</v>
      </c>
      <c r="F60" s="56" t="s">
        <v>590</v>
      </c>
      <c r="G60" s="125" t="s">
        <v>630</v>
      </c>
      <c r="J60" s="70" t="s">
        <v>619</v>
      </c>
      <c r="K60" s="47" t="s">
        <v>620</v>
      </c>
      <c r="L60" s="125" t="s">
        <v>588</v>
      </c>
      <c r="M60" s="56" t="s">
        <v>589</v>
      </c>
      <c r="N60" s="124" t="s">
        <v>629</v>
      </c>
      <c r="O60" s="56" t="s">
        <v>590</v>
      </c>
      <c r="P60" s="125" t="s">
        <v>630</v>
      </c>
    </row>
    <row r="61" spans="1:21" x14ac:dyDescent="0.3">
      <c r="A61" s="260" t="s">
        <v>11</v>
      </c>
      <c r="B61" s="263">
        <f>$B55/(7*40)</f>
        <v>0.24107142857142858</v>
      </c>
      <c r="C61" s="126">
        <v>1</v>
      </c>
      <c r="D61" s="112" t="s">
        <v>593</v>
      </c>
      <c r="E61" s="118">
        <f>SUM($I2:$I3)/40</f>
        <v>0.1875</v>
      </c>
      <c r="G61">
        <f>E61*40</f>
        <v>7.5</v>
      </c>
      <c r="J61" s="260" t="s">
        <v>11</v>
      </c>
      <c r="K61" s="263">
        <f>$B55/(7*40)</f>
        <v>0.24107142857142858</v>
      </c>
      <c r="L61" s="126">
        <v>1</v>
      </c>
      <c r="M61" s="112" t="s">
        <v>593</v>
      </c>
      <c r="N61" s="118">
        <f>SUM($I2:$I3)/40</f>
        <v>0.1875</v>
      </c>
      <c r="P61">
        <f>N61*40</f>
        <v>7.5</v>
      </c>
    </row>
    <row r="62" spans="1:21" x14ac:dyDescent="0.3">
      <c r="A62" s="261"/>
      <c r="B62" s="264"/>
      <c r="C62" s="127">
        <v>2</v>
      </c>
      <c r="D62" s="6" t="s">
        <v>594</v>
      </c>
      <c r="E62" s="119">
        <f>SUM($I4:$I5)/40</f>
        <v>0.1875</v>
      </c>
      <c r="G62">
        <f t="shared" ref="G62:G80" si="8">E62*40</f>
        <v>7.5</v>
      </c>
      <c r="J62" s="261"/>
      <c r="K62" s="264"/>
      <c r="L62" s="127">
        <v>2</v>
      </c>
      <c r="M62" s="6" t="s">
        <v>594</v>
      </c>
      <c r="N62" s="119">
        <f>SUM($I4:$I5)/40</f>
        <v>0.1875</v>
      </c>
      <c r="P62">
        <f t="shared" ref="P62:P80" si="9">N62*40</f>
        <v>7.5</v>
      </c>
    </row>
    <row r="63" spans="1:21" x14ac:dyDescent="0.3">
      <c r="A63" s="261"/>
      <c r="B63" s="264"/>
      <c r="C63" s="127">
        <v>3</v>
      </c>
      <c r="D63" s="6" t="s">
        <v>595</v>
      </c>
      <c r="E63" s="119">
        <f>SUM($I6:$I8)/40</f>
        <v>0.38750000000000001</v>
      </c>
      <c r="G63">
        <f t="shared" si="8"/>
        <v>15.5</v>
      </c>
      <c r="J63" s="261"/>
      <c r="K63" s="264"/>
      <c r="L63" s="127">
        <v>3</v>
      </c>
      <c r="M63" s="6" t="s">
        <v>595</v>
      </c>
      <c r="N63" s="119">
        <f>SUM($I6)/40</f>
        <v>9.375E-2</v>
      </c>
      <c r="P63">
        <f t="shared" si="9"/>
        <v>3.75</v>
      </c>
    </row>
    <row r="64" spans="1:21" x14ac:dyDescent="0.3">
      <c r="A64" s="261"/>
      <c r="B64" s="264"/>
      <c r="C64" s="127">
        <v>4</v>
      </c>
      <c r="D64" s="6" t="s">
        <v>596</v>
      </c>
      <c r="E64" s="119">
        <f>SUM($I9:$I10)/40</f>
        <v>0.29375000000000001</v>
      </c>
      <c r="G64">
        <f t="shared" si="8"/>
        <v>11.75</v>
      </c>
      <c r="J64" s="261"/>
      <c r="K64" s="264"/>
      <c r="L64" s="127">
        <v>4</v>
      </c>
      <c r="M64" s="6" t="s">
        <v>596</v>
      </c>
      <c r="N64" s="119">
        <f>SUM($I9:$I10)/40</f>
        <v>0.29375000000000001</v>
      </c>
      <c r="P64">
        <f t="shared" si="9"/>
        <v>11.75</v>
      </c>
    </row>
    <row r="65" spans="1:16" x14ac:dyDescent="0.3">
      <c r="A65" s="261"/>
      <c r="B65" s="264"/>
      <c r="C65" s="127">
        <v>5</v>
      </c>
      <c r="D65" s="6" t="s">
        <v>597</v>
      </c>
      <c r="E65" s="119">
        <f>SUM($I11)/40</f>
        <v>9.375E-2</v>
      </c>
      <c r="G65">
        <f t="shared" si="8"/>
        <v>3.75</v>
      </c>
      <c r="J65" s="261"/>
      <c r="K65" s="264"/>
      <c r="L65" s="127">
        <v>5</v>
      </c>
      <c r="M65" s="6" t="s">
        <v>597</v>
      </c>
      <c r="N65" s="119">
        <f>SUM($I11)/40</f>
        <v>9.375E-2</v>
      </c>
      <c r="P65">
        <f t="shared" si="9"/>
        <v>3.75</v>
      </c>
    </row>
    <row r="66" spans="1:16" x14ac:dyDescent="0.3">
      <c r="A66" s="261"/>
      <c r="B66" s="264"/>
      <c r="C66" s="127">
        <v>6</v>
      </c>
      <c r="D66" s="6" t="s">
        <v>598</v>
      </c>
      <c r="E66" s="119">
        <f>SUM($I12:$I14)/40</f>
        <v>0.28125</v>
      </c>
      <c r="G66">
        <f t="shared" si="8"/>
        <v>11.25</v>
      </c>
      <c r="J66" s="261"/>
      <c r="K66" s="264"/>
      <c r="L66" s="127">
        <v>6</v>
      </c>
      <c r="M66" s="6" t="s">
        <v>598</v>
      </c>
      <c r="N66" s="119">
        <f>SUM($I12,$I14)/40</f>
        <v>0.1875</v>
      </c>
      <c r="P66">
        <f t="shared" si="9"/>
        <v>7.5</v>
      </c>
    </row>
    <row r="67" spans="1:16" x14ac:dyDescent="0.3">
      <c r="A67" s="261"/>
      <c r="B67" s="264"/>
      <c r="C67" s="127">
        <v>7</v>
      </c>
      <c r="D67" s="6" t="s">
        <v>599</v>
      </c>
      <c r="E67" s="119">
        <f>SUM($I16:$I17)/40</f>
        <v>0.16250000000000001</v>
      </c>
      <c r="G67">
        <f t="shared" si="8"/>
        <v>6.5</v>
      </c>
      <c r="J67" s="261"/>
      <c r="K67" s="264"/>
      <c r="L67" s="127">
        <v>7</v>
      </c>
      <c r="M67" s="6" t="s">
        <v>599</v>
      </c>
      <c r="N67" s="119">
        <f>SUM($I16:$I17)/40</f>
        <v>0.16250000000000001</v>
      </c>
      <c r="P67">
        <f t="shared" si="9"/>
        <v>6.5</v>
      </c>
    </row>
    <row r="68" spans="1:16" ht="15" thickBot="1" x14ac:dyDescent="0.35">
      <c r="A68" s="262"/>
      <c r="B68" s="265"/>
      <c r="C68" s="128">
        <v>8</v>
      </c>
      <c r="D68" s="113" t="s">
        <v>600</v>
      </c>
      <c r="E68" s="119">
        <f>SUM($I18)/40</f>
        <v>4.3749999999999997E-2</v>
      </c>
      <c r="F68" s="56" t="s">
        <v>601</v>
      </c>
      <c r="G68">
        <f t="shared" si="8"/>
        <v>1.75</v>
      </c>
      <c r="J68" s="262"/>
      <c r="K68" s="265"/>
      <c r="L68" s="128">
        <v>8</v>
      </c>
      <c r="M68" s="113" t="s">
        <v>600</v>
      </c>
      <c r="N68" s="119">
        <f>SUM($I18)/40</f>
        <v>4.3749999999999997E-2</v>
      </c>
      <c r="O68" s="56" t="s">
        <v>601</v>
      </c>
      <c r="P68">
        <f t="shared" si="9"/>
        <v>1.75</v>
      </c>
    </row>
    <row r="69" spans="1:16" x14ac:dyDescent="0.3">
      <c r="A69" s="266" t="s">
        <v>246</v>
      </c>
      <c r="B69" s="269">
        <f>$B56/(7*40)</f>
        <v>0.18571428571428572</v>
      </c>
      <c r="C69" s="129">
        <v>1</v>
      </c>
      <c r="D69" s="114" t="s">
        <v>602</v>
      </c>
      <c r="E69" s="120">
        <f>SUM($I18)/40</f>
        <v>4.3749999999999997E-2</v>
      </c>
      <c r="G69">
        <f t="shared" si="8"/>
        <v>1.75</v>
      </c>
      <c r="J69" s="266" t="s">
        <v>246</v>
      </c>
      <c r="K69" s="269">
        <f>$B56/(7*40)</f>
        <v>0.18571428571428572</v>
      </c>
      <c r="L69" s="129">
        <v>1</v>
      </c>
      <c r="M69" s="114" t="s">
        <v>602</v>
      </c>
      <c r="N69" s="120">
        <f>SUM($I18)/40</f>
        <v>4.3749999999999997E-2</v>
      </c>
      <c r="P69">
        <f t="shared" si="9"/>
        <v>1.75</v>
      </c>
    </row>
    <row r="70" spans="1:16" x14ac:dyDescent="0.3">
      <c r="A70" s="267"/>
      <c r="B70" s="270"/>
      <c r="C70" s="130">
        <v>2</v>
      </c>
      <c r="D70" s="55" t="s">
        <v>603</v>
      </c>
      <c r="E70" s="121">
        <f>SUM($I19:$I21)/40</f>
        <v>0.13125000000000001</v>
      </c>
      <c r="G70">
        <f t="shared" si="8"/>
        <v>5.25</v>
      </c>
      <c r="J70" s="267"/>
      <c r="K70" s="270"/>
      <c r="L70" s="130">
        <v>2</v>
      </c>
      <c r="M70" s="55" t="s">
        <v>603</v>
      </c>
      <c r="N70" s="121">
        <f>SUM($I19:$I21)/40</f>
        <v>0.13125000000000001</v>
      </c>
      <c r="P70">
        <f t="shared" si="9"/>
        <v>5.25</v>
      </c>
    </row>
    <row r="71" spans="1:16" x14ac:dyDescent="0.3">
      <c r="A71" s="267"/>
      <c r="B71" s="270"/>
      <c r="C71" s="130">
        <v>3</v>
      </c>
      <c r="D71" s="55" t="s">
        <v>604</v>
      </c>
      <c r="E71" s="121">
        <f>SUM($I22:$I25)/40</f>
        <v>0.22500000000000001</v>
      </c>
      <c r="G71">
        <f t="shared" si="8"/>
        <v>9</v>
      </c>
      <c r="J71" s="267"/>
      <c r="K71" s="270"/>
      <c r="L71" s="130">
        <v>3</v>
      </c>
      <c r="M71" s="55" t="s">
        <v>604</v>
      </c>
      <c r="N71" s="121">
        <f>SUM($I22:$I25)/40</f>
        <v>0.22500000000000001</v>
      </c>
      <c r="P71">
        <f t="shared" si="9"/>
        <v>9</v>
      </c>
    </row>
    <row r="72" spans="1:16" x14ac:dyDescent="0.3">
      <c r="A72" s="267"/>
      <c r="B72" s="270"/>
      <c r="C72" s="130">
        <v>4</v>
      </c>
      <c r="D72" s="55" t="s">
        <v>605</v>
      </c>
      <c r="E72" s="121">
        <f>SUM($I26)/40</f>
        <v>9.375E-2</v>
      </c>
      <c r="G72">
        <f t="shared" si="8"/>
        <v>3.75</v>
      </c>
      <c r="J72" s="267"/>
      <c r="K72" s="270"/>
      <c r="L72" s="130">
        <v>4</v>
      </c>
      <c r="M72" s="55" t="s">
        <v>605</v>
      </c>
      <c r="N72" s="121">
        <f>SUM($I26)/40</f>
        <v>9.375E-2</v>
      </c>
      <c r="P72">
        <f t="shared" si="9"/>
        <v>3.75</v>
      </c>
    </row>
    <row r="73" spans="1:16" x14ac:dyDescent="0.3">
      <c r="A73" s="267"/>
      <c r="B73" s="270"/>
      <c r="C73" s="130">
        <v>5</v>
      </c>
      <c r="D73" s="55" t="s">
        <v>606</v>
      </c>
      <c r="E73" s="121">
        <f>SUM($I27)/40</f>
        <v>9.375E-2</v>
      </c>
      <c r="G73">
        <f t="shared" si="8"/>
        <v>3.75</v>
      </c>
      <c r="J73" s="267"/>
      <c r="K73" s="270"/>
      <c r="L73" s="130">
        <v>5</v>
      </c>
      <c r="M73" s="55" t="s">
        <v>606</v>
      </c>
      <c r="N73" s="121">
        <f>SUM($I27)/40</f>
        <v>9.375E-2</v>
      </c>
      <c r="P73">
        <f t="shared" si="9"/>
        <v>3.75</v>
      </c>
    </row>
    <row r="74" spans="1:16" x14ac:dyDescent="0.3">
      <c r="A74" s="267"/>
      <c r="B74" s="270"/>
      <c r="C74" s="130">
        <v>6</v>
      </c>
      <c r="D74" s="55" t="s">
        <v>607</v>
      </c>
      <c r="E74" s="121">
        <f>SUM($I28:$I41)/40</f>
        <v>0.71250000000000002</v>
      </c>
      <c r="G74">
        <f t="shared" si="8"/>
        <v>28.5</v>
      </c>
      <c r="J74" s="267"/>
      <c r="K74" s="270"/>
      <c r="L74" s="130">
        <v>6</v>
      </c>
      <c r="M74" s="55" t="s">
        <v>607</v>
      </c>
      <c r="N74" s="121">
        <f>SUM($I28:$I41)/40</f>
        <v>0.71250000000000002</v>
      </c>
      <c r="P74">
        <f t="shared" si="9"/>
        <v>28.5</v>
      </c>
    </row>
    <row r="75" spans="1:16" x14ac:dyDescent="0.3">
      <c r="A75" s="267"/>
      <c r="B75" s="270"/>
      <c r="C75" s="130">
        <v>7</v>
      </c>
      <c r="D75" s="55" t="s">
        <v>608</v>
      </c>
      <c r="E75" s="121">
        <f>0/40</f>
        <v>0</v>
      </c>
      <c r="G75">
        <f t="shared" si="8"/>
        <v>0</v>
      </c>
      <c r="J75" s="267"/>
      <c r="K75" s="270"/>
      <c r="L75" s="130">
        <v>7</v>
      </c>
      <c r="M75" s="55" t="s">
        <v>608</v>
      </c>
      <c r="N75" s="121">
        <f>0/40</f>
        <v>0</v>
      </c>
      <c r="P75">
        <f t="shared" si="9"/>
        <v>0</v>
      </c>
    </row>
    <row r="76" spans="1:16" ht="15" thickBot="1" x14ac:dyDescent="0.35">
      <c r="A76" s="268"/>
      <c r="B76" s="271"/>
      <c r="C76" s="131">
        <v>8</v>
      </c>
      <c r="D76" s="115" t="s">
        <v>609</v>
      </c>
      <c r="E76" s="135">
        <f>0/40</f>
        <v>0</v>
      </c>
      <c r="F76" s="56" t="s">
        <v>601</v>
      </c>
      <c r="G76">
        <f t="shared" si="8"/>
        <v>0</v>
      </c>
      <c r="J76" s="268"/>
      <c r="K76" s="271"/>
      <c r="L76" s="131">
        <v>8</v>
      </c>
      <c r="M76" s="115" t="s">
        <v>609</v>
      </c>
      <c r="N76" s="135">
        <f>0/40</f>
        <v>0</v>
      </c>
      <c r="O76" s="56" t="s">
        <v>601</v>
      </c>
      <c r="P76">
        <f t="shared" si="9"/>
        <v>0</v>
      </c>
    </row>
    <row r="77" spans="1:16" x14ac:dyDescent="0.3">
      <c r="A77" s="272" t="s">
        <v>397</v>
      </c>
      <c r="B77" s="275">
        <f>$B57/(4*40)</f>
        <v>0.11562500000000001</v>
      </c>
      <c r="C77" s="132">
        <v>1</v>
      </c>
      <c r="D77" s="116" t="s">
        <v>610</v>
      </c>
      <c r="E77" s="122">
        <f>SUM($I42:$I45)/40</f>
        <v>0.2</v>
      </c>
      <c r="G77">
        <f t="shared" si="8"/>
        <v>8</v>
      </c>
      <c r="J77" s="272" t="s">
        <v>397</v>
      </c>
      <c r="K77" s="275">
        <f>$B57/(4*40)</f>
        <v>0.11562500000000001</v>
      </c>
      <c r="L77" s="132">
        <v>1</v>
      </c>
      <c r="M77" s="116" t="s">
        <v>610</v>
      </c>
      <c r="N77" s="122">
        <f>SUM($I42:$I45)/40</f>
        <v>0.2</v>
      </c>
      <c r="P77">
        <f t="shared" si="9"/>
        <v>8</v>
      </c>
    </row>
    <row r="78" spans="1:16" x14ac:dyDescent="0.3">
      <c r="A78" s="273"/>
      <c r="B78" s="276"/>
      <c r="C78" s="133">
        <v>2</v>
      </c>
      <c r="D78" s="111" t="s">
        <v>611</v>
      </c>
      <c r="E78" s="123">
        <f>SUM($I46:$I48)/40</f>
        <v>0.13125000000000001</v>
      </c>
      <c r="G78">
        <f t="shared" si="8"/>
        <v>5.25</v>
      </c>
      <c r="J78" s="273"/>
      <c r="K78" s="276"/>
      <c r="L78" s="133">
        <v>2</v>
      </c>
      <c r="M78" s="111" t="s">
        <v>611</v>
      </c>
      <c r="N78" s="123">
        <f>SUM($I46:$I48)/40</f>
        <v>0.13125000000000001</v>
      </c>
      <c r="P78">
        <f t="shared" si="9"/>
        <v>5.25</v>
      </c>
    </row>
    <row r="79" spans="1:16" x14ac:dyDescent="0.3">
      <c r="A79" s="273"/>
      <c r="B79" s="276"/>
      <c r="C79" s="133">
        <v>3</v>
      </c>
      <c r="D79" s="111" t="s">
        <v>612</v>
      </c>
      <c r="E79" s="123">
        <f>SUM($I49:$I51)/40</f>
        <v>0.13125000000000001</v>
      </c>
      <c r="G79">
        <f t="shared" si="8"/>
        <v>5.25</v>
      </c>
      <c r="J79" s="273"/>
      <c r="K79" s="276"/>
      <c r="L79" s="133">
        <v>3</v>
      </c>
      <c r="M79" s="111" t="s">
        <v>612</v>
      </c>
      <c r="N79" s="123">
        <f>SUM($I49:$I51)/40</f>
        <v>0.13125000000000001</v>
      </c>
      <c r="P79">
        <f t="shared" si="9"/>
        <v>5.25</v>
      </c>
    </row>
    <row r="80" spans="1:16" ht="15" thickBot="1" x14ac:dyDescent="0.35">
      <c r="A80" s="274"/>
      <c r="B80" s="277"/>
      <c r="C80" s="134">
        <v>4</v>
      </c>
      <c r="D80" s="117" t="s">
        <v>613</v>
      </c>
      <c r="E80" s="123">
        <f>0/40</f>
        <v>0</v>
      </c>
      <c r="G80">
        <f t="shared" si="8"/>
        <v>0</v>
      </c>
      <c r="J80" s="274"/>
      <c r="K80" s="277"/>
      <c r="L80" s="134">
        <v>4</v>
      </c>
      <c r="M80" s="117" t="s">
        <v>613</v>
      </c>
      <c r="N80" s="123">
        <f>0/40</f>
        <v>0</v>
      </c>
      <c r="P80">
        <f t="shared" si="9"/>
        <v>0</v>
      </c>
    </row>
  </sheetData>
  <autoFilter ref="A1:P51" xr:uid="{4687084A-1448-3741-B751-1B9544BA37A0}">
    <sortState xmlns:xlrd2="http://schemas.microsoft.com/office/spreadsheetml/2017/richdata2" ref="A2:P51">
      <sortCondition ref="A1:A51"/>
    </sortState>
  </autoFilter>
  <mergeCells count="12">
    <mergeCell ref="A61:A68"/>
    <mergeCell ref="B61:B68"/>
    <mergeCell ref="A69:A76"/>
    <mergeCell ref="B69:B76"/>
    <mergeCell ref="A77:A80"/>
    <mergeCell ref="B77:B80"/>
    <mergeCell ref="J61:J68"/>
    <mergeCell ref="K61:K68"/>
    <mergeCell ref="J69:J76"/>
    <mergeCell ref="K69:K76"/>
    <mergeCell ref="J77:J80"/>
    <mergeCell ref="K77:K80"/>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8AD72-BD63-C344-986A-108CC6255ECE}">
  <dimension ref="A1:U77"/>
  <sheetViews>
    <sheetView topLeftCell="A51" workbookViewId="0">
      <selection activeCell="G57" sqref="G57"/>
    </sheetView>
  </sheetViews>
  <sheetFormatPr defaultColWidth="11.44140625" defaultRowHeight="14.4" x14ac:dyDescent="0.3"/>
  <cols>
    <col min="1" max="1" width="39.33203125" customWidth="1"/>
    <col min="2" max="2" width="10" bestFit="1" customWidth="1"/>
    <col min="3" max="3" width="12.77734375" bestFit="1" customWidth="1"/>
    <col min="4" max="4" width="14.44140625" bestFit="1" customWidth="1"/>
    <col min="5" max="5" width="42.44140625" customWidth="1"/>
    <col min="6" max="6" width="23.44140625" bestFit="1" customWidth="1"/>
    <col min="7" max="7" width="6.6640625" bestFit="1" customWidth="1"/>
    <col min="8" max="8" width="10.6640625" bestFit="1" customWidth="1"/>
    <col min="9" max="9" width="10.6640625" customWidth="1"/>
    <col min="10" max="13" width="30.109375" customWidth="1"/>
    <col min="14" max="14" width="38.44140625" customWidth="1"/>
    <col min="15" max="15" width="43.44140625" customWidth="1"/>
    <col min="16" max="16" width="61.44140625" customWidth="1"/>
  </cols>
  <sheetData>
    <row r="1" spans="1:21" ht="100.8" x14ac:dyDescent="0.3">
      <c r="A1" s="2" t="s">
        <v>0</v>
      </c>
      <c r="B1" s="2" t="s">
        <v>1</v>
      </c>
      <c r="C1" s="3" t="s">
        <v>2</v>
      </c>
      <c r="D1" s="3" t="s">
        <v>3</v>
      </c>
      <c r="E1" s="63" t="s">
        <v>4</v>
      </c>
      <c r="F1" s="3" t="s">
        <v>5</v>
      </c>
      <c r="G1" s="3" t="s">
        <v>6</v>
      </c>
      <c r="H1" s="3" t="s">
        <v>7</v>
      </c>
      <c r="I1" s="3" t="s">
        <v>550</v>
      </c>
      <c r="J1" s="63" t="s">
        <v>8</v>
      </c>
      <c r="K1" s="63" t="s">
        <v>547</v>
      </c>
      <c r="L1" s="63" t="s">
        <v>548</v>
      </c>
      <c r="M1" s="63" t="s">
        <v>549</v>
      </c>
      <c r="N1" s="3" t="s">
        <v>5</v>
      </c>
      <c r="O1" s="71" t="s">
        <v>9</v>
      </c>
      <c r="P1" s="63" t="s">
        <v>10</v>
      </c>
      <c r="Q1" s="79" t="s">
        <v>625</v>
      </c>
      <c r="R1" s="79" t="s">
        <v>552</v>
      </c>
      <c r="S1" s="79" t="s">
        <v>553</v>
      </c>
      <c r="T1" s="79" t="s">
        <v>554</v>
      </c>
      <c r="U1" s="79" t="s">
        <v>555</v>
      </c>
    </row>
    <row r="2" spans="1:21" x14ac:dyDescent="0.3">
      <c r="A2" s="4">
        <v>44811</v>
      </c>
      <c r="B2" s="5" t="s">
        <v>11</v>
      </c>
      <c r="C2" s="6" t="s">
        <v>12</v>
      </c>
      <c r="D2" s="6" t="s">
        <v>49</v>
      </c>
      <c r="E2" s="36" t="s">
        <v>50</v>
      </c>
      <c r="F2" s="6" t="s">
        <v>15</v>
      </c>
      <c r="G2" s="6">
        <v>72</v>
      </c>
      <c r="H2" s="6" t="s">
        <v>16</v>
      </c>
      <c r="I2" s="6">
        <f>H2*24</f>
        <v>3.75</v>
      </c>
      <c r="J2" s="32" t="s">
        <v>51</v>
      </c>
      <c r="K2" s="37">
        <v>100</v>
      </c>
      <c r="L2" s="32">
        <v>3.5</v>
      </c>
      <c r="M2" s="32">
        <f t="shared" ref="M2:M49" si="0">G2/K2</f>
        <v>0.72</v>
      </c>
      <c r="N2" s="21" t="s">
        <v>18</v>
      </c>
      <c r="O2" s="7"/>
      <c r="P2" s="25" t="s">
        <v>52</v>
      </c>
      <c r="Q2">
        <f t="shared" ref="Q2:Q11" si="1">G2/2</f>
        <v>36</v>
      </c>
      <c r="R2">
        <f t="shared" ref="R2:R11" si="2">K2/2</f>
        <v>50</v>
      </c>
      <c r="S2">
        <f>Q2/R2</f>
        <v>0.72</v>
      </c>
      <c r="T2">
        <f>Q2*I2</f>
        <v>135</v>
      </c>
      <c r="U2">
        <f>G2*I2</f>
        <v>270</v>
      </c>
    </row>
    <row r="3" spans="1:21" ht="28.8" x14ac:dyDescent="0.3">
      <c r="A3" s="4">
        <v>44823</v>
      </c>
      <c r="B3" s="5" t="s">
        <v>11</v>
      </c>
      <c r="C3" s="6" t="s">
        <v>20</v>
      </c>
      <c r="D3" s="6" t="s">
        <v>80</v>
      </c>
      <c r="E3" s="36" t="s">
        <v>81</v>
      </c>
      <c r="F3" s="6" t="s">
        <v>15</v>
      </c>
      <c r="G3" s="6">
        <v>60</v>
      </c>
      <c r="H3" s="6" t="s">
        <v>16</v>
      </c>
      <c r="I3" s="6">
        <f t="shared" ref="I3:I49" si="3">H3*24</f>
        <v>3.75</v>
      </c>
      <c r="J3" s="32" t="s">
        <v>51</v>
      </c>
      <c r="K3" s="37">
        <v>100</v>
      </c>
      <c r="L3" s="32">
        <v>3.5</v>
      </c>
      <c r="M3" s="32">
        <f t="shared" si="0"/>
        <v>0.6</v>
      </c>
      <c r="N3" s="21" t="s">
        <v>18</v>
      </c>
      <c r="O3" s="7"/>
      <c r="P3" s="25" t="s">
        <v>52</v>
      </c>
      <c r="Q3">
        <f t="shared" si="1"/>
        <v>30</v>
      </c>
      <c r="R3">
        <f t="shared" si="2"/>
        <v>50</v>
      </c>
      <c r="S3">
        <f t="shared" ref="S3:S49" si="4">Q3/R3</f>
        <v>0.6</v>
      </c>
      <c r="T3">
        <f t="shared" ref="T3:T49" si="5">Q3*I3</f>
        <v>112.5</v>
      </c>
      <c r="U3">
        <f t="shared" ref="U3:U49" si="6">G3*I3</f>
        <v>225</v>
      </c>
    </row>
    <row r="4" spans="1:21" ht="28.8" x14ac:dyDescent="0.3">
      <c r="A4" s="4">
        <v>44823</v>
      </c>
      <c r="B4" s="5" t="s">
        <v>11</v>
      </c>
      <c r="C4" s="6" t="s">
        <v>12</v>
      </c>
      <c r="D4" s="6" t="s">
        <v>80</v>
      </c>
      <c r="E4" s="36" t="s">
        <v>86</v>
      </c>
      <c r="F4" s="6" t="s">
        <v>15</v>
      </c>
      <c r="G4" s="6">
        <v>60</v>
      </c>
      <c r="H4" s="6" t="s">
        <v>16</v>
      </c>
      <c r="I4" s="6">
        <f t="shared" si="3"/>
        <v>3.75</v>
      </c>
      <c r="J4" s="32" t="s">
        <v>51</v>
      </c>
      <c r="K4" s="37">
        <v>100</v>
      </c>
      <c r="L4" s="32">
        <v>3.5</v>
      </c>
      <c r="M4" s="32">
        <f t="shared" si="0"/>
        <v>0.6</v>
      </c>
      <c r="N4" s="21" t="s">
        <v>18</v>
      </c>
      <c r="O4" s="7"/>
      <c r="P4" s="25" t="s">
        <v>52</v>
      </c>
      <c r="Q4">
        <f t="shared" si="1"/>
        <v>30</v>
      </c>
      <c r="R4">
        <f t="shared" si="2"/>
        <v>50</v>
      </c>
      <c r="S4">
        <f t="shared" si="4"/>
        <v>0.6</v>
      </c>
      <c r="T4">
        <f t="shared" si="5"/>
        <v>112.5</v>
      </c>
      <c r="U4">
        <f t="shared" si="6"/>
        <v>225</v>
      </c>
    </row>
    <row r="5" spans="1:21" ht="28.8" x14ac:dyDescent="0.3">
      <c r="A5" s="4">
        <v>44824</v>
      </c>
      <c r="B5" s="5" t="s">
        <v>11</v>
      </c>
      <c r="C5" s="6" t="s">
        <v>20</v>
      </c>
      <c r="D5" s="6" t="s">
        <v>80</v>
      </c>
      <c r="E5" s="36" t="s">
        <v>90</v>
      </c>
      <c r="F5" s="6" t="s">
        <v>15</v>
      </c>
      <c r="G5" s="6">
        <v>60</v>
      </c>
      <c r="H5" s="6" t="s">
        <v>16</v>
      </c>
      <c r="I5" s="6">
        <f t="shared" si="3"/>
        <v>3.75</v>
      </c>
      <c r="J5" s="32" t="s">
        <v>51</v>
      </c>
      <c r="K5" s="37">
        <v>100</v>
      </c>
      <c r="L5" s="32">
        <v>3.5</v>
      </c>
      <c r="M5" s="32">
        <f t="shared" si="0"/>
        <v>0.6</v>
      </c>
      <c r="N5" s="21" t="s">
        <v>18</v>
      </c>
      <c r="O5" s="7"/>
      <c r="P5" s="25" t="s">
        <v>52</v>
      </c>
      <c r="Q5">
        <f t="shared" si="1"/>
        <v>30</v>
      </c>
      <c r="R5">
        <f t="shared" si="2"/>
        <v>50</v>
      </c>
      <c r="S5">
        <f t="shared" si="4"/>
        <v>0.6</v>
      </c>
      <c r="T5">
        <f t="shared" si="5"/>
        <v>112.5</v>
      </c>
      <c r="U5">
        <f t="shared" si="6"/>
        <v>225</v>
      </c>
    </row>
    <row r="6" spans="1:21" ht="28.8" x14ac:dyDescent="0.3">
      <c r="A6" s="4">
        <v>44824</v>
      </c>
      <c r="B6" s="5" t="s">
        <v>11</v>
      </c>
      <c r="C6" s="6" t="s">
        <v>12</v>
      </c>
      <c r="D6" s="6" t="s">
        <v>80</v>
      </c>
      <c r="E6" s="36" t="s">
        <v>97</v>
      </c>
      <c r="F6" s="6" t="s">
        <v>15</v>
      </c>
      <c r="G6" s="6">
        <v>60</v>
      </c>
      <c r="H6" s="6" t="s">
        <v>16</v>
      </c>
      <c r="I6" s="6">
        <f t="shared" si="3"/>
        <v>3.75</v>
      </c>
      <c r="J6" s="32" t="s">
        <v>51</v>
      </c>
      <c r="K6" s="37">
        <v>100</v>
      </c>
      <c r="L6" s="32">
        <v>3.5</v>
      </c>
      <c r="M6" s="32">
        <f t="shared" si="0"/>
        <v>0.6</v>
      </c>
      <c r="N6" s="21" t="s">
        <v>18</v>
      </c>
      <c r="O6" s="7"/>
      <c r="P6" s="25" t="s">
        <v>52</v>
      </c>
      <c r="Q6">
        <f t="shared" si="1"/>
        <v>30</v>
      </c>
      <c r="R6">
        <f t="shared" si="2"/>
        <v>50</v>
      </c>
      <c r="S6">
        <f t="shared" si="4"/>
        <v>0.6</v>
      </c>
      <c r="T6">
        <f t="shared" si="5"/>
        <v>112.5</v>
      </c>
      <c r="U6">
        <f t="shared" si="6"/>
        <v>225</v>
      </c>
    </row>
    <row r="7" spans="1:21" x14ac:dyDescent="0.3">
      <c r="A7" s="4">
        <v>44825</v>
      </c>
      <c r="B7" s="5" t="s">
        <v>11</v>
      </c>
      <c r="C7" s="6" t="s">
        <v>20</v>
      </c>
      <c r="D7" s="6" t="s">
        <v>49</v>
      </c>
      <c r="E7" s="36" t="s">
        <v>101</v>
      </c>
      <c r="F7" s="6" t="s">
        <v>15</v>
      </c>
      <c r="G7" s="6">
        <v>72</v>
      </c>
      <c r="H7" s="6" t="s">
        <v>16</v>
      </c>
      <c r="I7" s="6">
        <f t="shared" si="3"/>
        <v>3.75</v>
      </c>
      <c r="J7" s="32" t="s">
        <v>51</v>
      </c>
      <c r="K7" s="37">
        <v>100</v>
      </c>
      <c r="L7" s="32">
        <v>3.5</v>
      </c>
      <c r="M7" s="32">
        <f t="shared" si="0"/>
        <v>0.72</v>
      </c>
      <c r="N7" s="21" t="s">
        <v>18</v>
      </c>
      <c r="O7" s="7"/>
      <c r="P7" s="25" t="s">
        <v>52</v>
      </c>
      <c r="Q7">
        <f t="shared" si="1"/>
        <v>36</v>
      </c>
      <c r="R7">
        <f t="shared" si="2"/>
        <v>50</v>
      </c>
      <c r="S7">
        <f t="shared" si="4"/>
        <v>0.72</v>
      </c>
      <c r="T7">
        <f t="shared" si="5"/>
        <v>135</v>
      </c>
      <c r="U7">
        <f t="shared" si="6"/>
        <v>270</v>
      </c>
    </row>
    <row r="8" spans="1:21" ht="28.8" x14ac:dyDescent="0.3">
      <c r="A8" s="4">
        <v>44825</v>
      </c>
      <c r="B8" s="5" t="s">
        <v>11</v>
      </c>
      <c r="C8" s="6" t="s">
        <v>12</v>
      </c>
      <c r="D8" s="6" t="s">
        <v>80</v>
      </c>
      <c r="E8" s="36" t="s">
        <v>110</v>
      </c>
      <c r="F8" s="6" t="s">
        <v>15</v>
      </c>
      <c r="G8" s="6">
        <v>60</v>
      </c>
      <c r="H8" s="6" t="s">
        <v>16</v>
      </c>
      <c r="I8" s="6">
        <f t="shared" si="3"/>
        <v>3.75</v>
      </c>
      <c r="J8" s="32" t="s">
        <v>51</v>
      </c>
      <c r="K8" s="37">
        <v>100</v>
      </c>
      <c r="L8" s="32">
        <v>3.5</v>
      </c>
      <c r="M8" s="32">
        <f t="shared" si="0"/>
        <v>0.6</v>
      </c>
      <c r="N8" s="21" t="s">
        <v>18</v>
      </c>
      <c r="O8" s="7"/>
      <c r="P8" s="25" t="s">
        <v>52</v>
      </c>
      <c r="Q8">
        <f t="shared" si="1"/>
        <v>30</v>
      </c>
      <c r="R8">
        <f t="shared" si="2"/>
        <v>50</v>
      </c>
      <c r="S8">
        <f t="shared" si="4"/>
        <v>0.6</v>
      </c>
      <c r="T8">
        <f t="shared" si="5"/>
        <v>112.5</v>
      </c>
      <c r="U8">
        <f t="shared" si="6"/>
        <v>225</v>
      </c>
    </row>
    <row r="9" spans="1:21" ht="28.8" x14ac:dyDescent="0.3">
      <c r="A9" s="4">
        <v>44826</v>
      </c>
      <c r="B9" s="5" t="s">
        <v>11</v>
      </c>
      <c r="C9" s="6" t="s">
        <v>20</v>
      </c>
      <c r="D9" s="6" t="s">
        <v>80</v>
      </c>
      <c r="E9" s="36" t="s">
        <v>113</v>
      </c>
      <c r="F9" s="6" t="s">
        <v>15</v>
      </c>
      <c r="G9" s="6">
        <v>60</v>
      </c>
      <c r="H9" s="6" t="s">
        <v>16</v>
      </c>
      <c r="I9" s="6">
        <f t="shared" si="3"/>
        <v>3.75</v>
      </c>
      <c r="J9" s="32" t="s">
        <v>114</v>
      </c>
      <c r="K9" s="37">
        <v>100</v>
      </c>
      <c r="L9" s="32">
        <v>3.5</v>
      </c>
      <c r="M9" s="32">
        <f t="shared" si="0"/>
        <v>0.6</v>
      </c>
      <c r="N9" s="21" t="s">
        <v>18</v>
      </c>
      <c r="O9" s="7"/>
      <c r="P9" s="25" t="s">
        <v>52</v>
      </c>
      <c r="Q9">
        <f t="shared" si="1"/>
        <v>30</v>
      </c>
      <c r="R9">
        <f t="shared" si="2"/>
        <v>50</v>
      </c>
      <c r="S9">
        <f t="shared" si="4"/>
        <v>0.6</v>
      </c>
      <c r="T9">
        <f t="shared" si="5"/>
        <v>112.5</v>
      </c>
      <c r="U9">
        <f t="shared" si="6"/>
        <v>225</v>
      </c>
    </row>
    <row r="10" spans="1:21" ht="28.8" x14ac:dyDescent="0.3">
      <c r="A10" s="4">
        <v>44827</v>
      </c>
      <c r="B10" s="5" t="s">
        <v>11</v>
      </c>
      <c r="C10" s="6" t="s">
        <v>20</v>
      </c>
      <c r="D10" s="6" t="s">
        <v>80</v>
      </c>
      <c r="E10" s="36" t="s">
        <v>121</v>
      </c>
      <c r="F10" s="6" t="s">
        <v>15</v>
      </c>
      <c r="G10" s="6">
        <v>60</v>
      </c>
      <c r="H10" s="6" t="s">
        <v>16</v>
      </c>
      <c r="I10" s="6">
        <f t="shared" si="3"/>
        <v>3.75</v>
      </c>
      <c r="J10" s="32" t="s">
        <v>114</v>
      </c>
      <c r="K10" s="37">
        <v>100</v>
      </c>
      <c r="L10" s="32">
        <v>3.5</v>
      </c>
      <c r="M10" s="32">
        <f t="shared" si="0"/>
        <v>0.6</v>
      </c>
      <c r="N10" s="21" t="s">
        <v>18</v>
      </c>
      <c r="O10" s="7"/>
      <c r="P10" s="25" t="s">
        <v>52</v>
      </c>
      <c r="Q10">
        <f t="shared" si="1"/>
        <v>30</v>
      </c>
      <c r="R10">
        <f t="shared" si="2"/>
        <v>50</v>
      </c>
      <c r="S10">
        <f t="shared" si="4"/>
        <v>0.6</v>
      </c>
      <c r="T10">
        <f t="shared" si="5"/>
        <v>112.5</v>
      </c>
      <c r="U10">
        <f t="shared" si="6"/>
        <v>225</v>
      </c>
    </row>
    <row r="11" spans="1:21" x14ac:dyDescent="0.3">
      <c r="A11" s="4">
        <v>44827</v>
      </c>
      <c r="B11" s="5" t="s">
        <v>11</v>
      </c>
      <c r="C11" s="6" t="s">
        <v>12</v>
      </c>
      <c r="D11" s="6" t="s">
        <v>80</v>
      </c>
      <c r="E11" s="36" t="s">
        <v>128</v>
      </c>
      <c r="F11" s="6" t="s">
        <v>15</v>
      </c>
      <c r="G11" s="6">
        <v>60</v>
      </c>
      <c r="H11" s="6" t="s">
        <v>16</v>
      </c>
      <c r="I11" s="6">
        <f t="shared" si="3"/>
        <v>3.75</v>
      </c>
      <c r="J11" s="32" t="s">
        <v>51</v>
      </c>
      <c r="K11" s="37">
        <v>100</v>
      </c>
      <c r="L11" s="32">
        <v>3.5</v>
      </c>
      <c r="M11" s="32">
        <f t="shared" si="0"/>
        <v>0.6</v>
      </c>
      <c r="N11" s="21" t="s">
        <v>18</v>
      </c>
      <c r="O11" s="7"/>
      <c r="P11" s="25" t="s">
        <v>52</v>
      </c>
      <c r="Q11">
        <f t="shared" si="1"/>
        <v>30</v>
      </c>
      <c r="R11">
        <f t="shared" si="2"/>
        <v>50</v>
      </c>
      <c r="S11">
        <f t="shared" si="4"/>
        <v>0.6</v>
      </c>
      <c r="T11">
        <f t="shared" si="5"/>
        <v>112.5</v>
      </c>
      <c r="U11">
        <f t="shared" si="6"/>
        <v>225</v>
      </c>
    </row>
    <row r="12" spans="1:21" x14ac:dyDescent="0.3">
      <c r="A12" s="4">
        <v>44845</v>
      </c>
      <c r="B12" s="5" t="s">
        <v>11</v>
      </c>
      <c r="C12" s="6" t="s">
        <v>12</v>
      </c>
      <c r="D12" s="6" t="s">
        <v>209</v>
      </c>
      <c r="E12" s="36" t="s">
        <v>210</v>
      </c>
      <c r="F12" s="6" t="s">
        <v>211</v>
      </c>
      <c r="G12" s="6">
        <v>20</v>
      </c>
      <c r="H12" s="6" t="s">
        <v>16</v>
      </c>
      <c r="I12" s="6">
        <f t="shared" si="3"/>
        <v>3.75</v>
      </c>
      <c r="J12" s="32" t="s">
        <v>212</v>
      </c>
      <c r="K12" s="32">
        <v>50</v>
      </c>
      <c r="L12" s="32">
        <v>3.5</v>
      </c>
      <c r="M12" s="32">
        <f t="shared" si="0"/>
        <v>0.4</v>
      </c>
      <c r="N12" s="21" t="s">
        <v>18</v>
      </c>
      <c r="O12" s="7"/>
      <c r="P12" s="25" t="s">
        <v>213</v>
      </c>
      <c r="Q12">
        <f>G12</f>
        <v>20</v>
      </c>
      <c r="R12">
        <f>K12</f>
        <v>50</v>
      </c>
      <c r="S12">
        <f t="shared" si="4"/>
        <v>0.4</v>
      </c>
      <c r="T12">
        <f t="shared" si="5"/>
        <v>75</v>
      </c>
      <c r="U12">
        <f t="shared" si="6"/>
        <v>75</v>
      </c>
    </row>
    <row r="13" spans="1:21" x14ac:dyDescent="0.3">
      <c r="A13" s="4">
        <v>44846</v>
      </c>
      <c r="B13" s="5" t="s">
        <v>11</v>
      </c>
      <c r="C13" s="6" t="s">
        <v>12</v>
      </c>
      <c r="D13" s="6" t="s">
        <v>49</v>
      </c>
      <c r="E13" s="36" t="s">
        <v>219</v>
      </c>
      <c r="F13" s="6" t="s">
        <v>15</v>
      </c>
      <c r="G13" s="6">
        <v>72</v>
      </c>
      <c r="H13" s="6" t="s">
        <v>16</v>
      </c>
      <c r="I13" s="6">
        <f t="shared" si="3"/>
        <v>3.75</v>
      </c>
      <c r="J13" s="32" t="s">
        <v>114</v>
      </c>
      <c r="K13" s="37">
        <v>100</v>
      </c>
      <c r="L13" s="32">
        <v>3.5</v>
      </c>
      <c r="M13" s="32">
        <f t="shared" si="0"/>
        <v>0.72</v>
      </c>
      <c r="N13" s="21" t="s">
        <v>18</v>
      </c>
      <c r="O13" s="7"/>
      <c r="P13" s="25" t="s">
        <v>52</v>
      </c>
      <c r="Q13">
        <f>G13/2</f>
        <v>36</v>
      </c>
      <c r="R13">
        <f>K13/2</f>
        <v>50</v>
      </c>
      <c r="S13">
        <f t="shared" si="4"/>
        <v>0.72</v>
      </c>
      <c r="T13">
        <f t="shared" si="5"/>
        <v>135</v>
      </c>
      <c r="U13">
        <f t="shared" si="6"/>
        <v>270</v>
      </c>
    </row>
    <row r="14" spans="1:21" x14ac:dyDescent="0.3">
      <c r="A14" s="4">
        <v>44847</v>
      </c>
      <c r="B14" s="5" t="s">
        <v>11</v>
      </c>
      <c r="C14" s="6" t="s">
        <v>12</v>
      </c>
      <c r="D14" s="6" t="s">
        <v>209</v>
      </c>
      <c r="E14" s="36" t="s">
        <v>225</v>
      </c>
      <c r="F14" s="6" t="s">
        <v>211</v>
      </c>
      <c r="G14" s="6">
        <v>20</v>
      </c>
      <c r="H14" s="6" t="s">
        <v>16</v>
      </c>
      <c r="I14" s="6">
        <f t="shared" si="3"/>
        <v>3.75</v>
      </c>
      <c r="J14" s="32" t="s">
        <v>212</v>
      </c>
      <c r="K14" s="32">
        <v>50</v>
      </c>
      <c r="L14" s="32">
        <v>3.5</v>
      </c>
      <c r="M14" s="32">
        <f t="shared" si="0"/>
        <v>0.4</v>
      </c>
      <c r="N14" s="21" t="s">
        <v>18</v>
      </c>
      <c r="O14" s="7"/>
      <c r="P14" s="25" t="s">
        <v>213</v>
      </c>
      <c r="Q14">
        <f>G14</f>
        <v>20</v>
      </c>
      <c r="R14">
        <f>K14</f>
        <v>50</v>
      </c>
      <c r="S14">
        <f t="shared" si="4"/>
        <v>0.4</v>
      </c>
      <c r="T14">
        <f t="shared" si="5"/>
        <v>75</v>
      </c>
      <c r="U14">
        <f t="shared" si="6"/>
        <v>75</v>
      </c>
    </row>
    <row r="15" spans="1:21" x14ac:dyDescent="0.3">
      <c r="A15" s="4">
        <v>44848</v>
      </c>
      <c r="B15" s="5" t="s">
        <v>11</v>
      </c>
      <c r="C15" s="6" t="s">
        <v>12</v>
      </c>
      <c r="D15" s="6" t="s">
        <v>209</v>
      </c>
      <c r="E15" s="36" t="s">
        <v>231</v>
      </c>
      <c r="F15" s="6" t="s">
        <v>211</v>
      </c>
      <c r="G15" s="6">
        <v>20</v>
      </c>
      <c r="H15" s="6" t="s">
        <v>16</v>
      </c>
      <c r="I15" s="6">
        <f t="shared" si="3"/>
        <v>3.75</v>
      </c>
      <c r="J15" s="32" t="s">
        <v>212</v>
      </c>
      <c r="K15" s="32">
        <v>50</v>
      </c>
      <c r="L15" s="32">
        <v>3.5</v>
      </c>
      <c r="M15" s="32">
        <f t="shared" si="0"/>
        <v>0.4</v>
      </c>
      <c r="N15" s="21" t="s">
        <v>18</v>
      </c>
      <c r="O15" s="7"/>
      <c r="P15" s="25" t="s">
        <v>213</v>
      </c>
      <c r="Q15">
        <f>G15</f>
        <v>20</v>
      </c>
      <c r="R15">
        <f>K15</f>
        <v>50</v>
      </c>
      <c r="S15">
        <f t="shared" si="4"/>
        <v>0.4</v>
      </c>
      <c r="T15">
        <f t="shared" si="5"/>
        <v>75</v>
      </c>
      <c r="U15">
        <f t="shared" si="6"/>
        <v>75</v>
      </c>
    </row>
    <row r="16" spans="1:21" x14ac:dyDescent="0.3">
      <c r="A16" s="9">
        <v>44867</v>
      </c>
      <c r="B16" s="10" t="s">
        <v>246</v>
      </c>
      <c r="C16" s="11" t="s">
        <v>20</v>
      </c>
      <c r="D16" s="11" t="s">
        <v>258</v>
      </c>
      <c r="E16" s="34" t="s">
        <v>259</v>
      </c>
      <c r="F16" s="11" t="s">
        <v>211</v>
      </c>
      <c r="G16" s="11">
        <v>80</v>
      </c>
      <c r="H16" s="11" t="s">
        <v>16</v>
      </c>
      <c r="I16" s="6">
        <f t="shared" si="3"/>
        <v>3.75</v>
      </c>
      <c r="J16" s="32" t="s">
        <v>51</v>
      </c>
      <c r="K16" s="37">
        <v>100</v>
      </c>
      <c r="L16" s="32">
        <v>3.5</v>
      </c>
      <c r="M16" s="32">
        <f t="shared" si="0"/>
        <v>0.8</v>
      </c>
      <c r="N16" s="21" t="s">
        <v>18</v>
      </c>
      <c r="O16" s="7"/>
      <c r="P16" s="25" t="s">
        <v>52</v>
      </c>
      <c r="Q16">
        <f t="shared" ref="Q16:Q49" si="7">G16/2</f>
        <v>40</v>
      </c>
      <c r="R16">
        <f t="shared" ref="R16:R49" si="8">K16/2</f>
        <v>50</v>
      </c>
      <c r="S16">
        <f t="shared" si="4"/>
        <v>0.8</v>
      </c>
      <c r="T16">
        <f t="shared" si="5"/>
        <v>150</v>
      </c>
      <c r="U16">
        <f t="shared" si="6"/>
        <v>300</v>
      </c>
    </row>
    <row r="17" spans="1:21" x14ac:dyDescent="0.3">
      <c r="A17" s="9">
        <v>44869</v>
      </c>
      <c r="B17" s="10" t="s">
        <v>246</v>
      </c>
      <c r="C17" s="11" t="s">
        <v>20</v>
      </c>
      <c r="D17" s="11" t="s">
        <v>258</v>
      </c>
      <c r="E17" s="34" t="s">
        <v>266</v>
      </c>
      <c r="F17" s="11" t="s">
        <v>211</v>
      </c>
      <c r="G17" s="11">
        <v>80</v>
      </c>
      <c r="H17" s="11" t="s">
        <v>16</v>
      </c>
      <c r="I17" s="6">
        <f t="shared" si="3"/>
        <v>3.75</v>
      </c>
      <c r="J17" s="32" t="s">
        <v>51</v>
      </c>
      <c r="K17" s="37">
        <v>100</v>
      </c>
      <c r="L17" s="32">
        <v>3.5</v>
      </c>
      <c r="M17" s="32">
        <f t="shared" si="0"/>
        <v>0.8</v>
      </c>
      <c r="N17" s="21" t="s">
        <v>18</v>
      </c>
      <c r="O17" s="7"/>
      <c r="P17" s="25" t="s">
        <v>52</v>
      </c>
      <c r="Q17">
        <f t="shared" si="7"/>
        <v>40</v>
      </c>
      <c r="R17">
        <f t="shared" si="8"/>
        <v>50</v>
      </c>
      <c r="S17">
        <f t="shared" si="4"/>
        <v>0.8</v>
      </c>
      <c r="T17">
        <f t="shared" si="5"/>
        <v>150</v>
      </c>
      <c r="U17">
        <f t="shared" si="6"/>
        <v>300</v>
      </c>
    </row>
    <row r="18" spans="1:21" x14ac:dyDescent="0.3">
      <c r="A18" s="9">
        <v>44872</v>
      </c>
      <c r="B18" s="10" t="s">
        <v>246</v>
      </c>
      <c r="C18" s="11" t="s">
        <v>20</v>
      </c>
      <c r="D18" s="11" t="s">
        <v>268</v>
      </c>
      <c r="E18" s="34" t="s">
        <v>269</v>
      </c>
      <c r="F18" s="11" t="s">
        <v>15</v>
      </c>
      <c r="G18" s="11">
        <v>85</v>
      </c>
      <c r="H18" s="11" t="s">
        <v>16</v>
      </c>
      <c r="I18" s="6">
        <f t="shared" si="3"/>
        <v>3.75</v>
      </c>
      <c r="J18" s="32" t="s">
        <v>51</v>
      </c>
      <c r="K18" s="37">
        <v>100</v>
      </c>
      <c r="L18" s="32">
        <v>3.5</v>
      </c>
      <c r="M18" s="32">
        <f t="shared" si="0"/>
        <v>0.85</v>
      </c>
      <c r="N18" s="21" t="s">
        <v>18</v>
      </c>
      <c r="O18" s="7"/>
      <c r="P18" s="25" t="s">
        <v>52</v>
      </c>
      <c r="Q18">
        <f t="shared" si="7"/>
        <v>42.5</v>
      </c>
      <c r="R18">
        <f t="shared" si="8"/>
        <v>50</v>
      </c>
      <c r="S18">
        <f t="shared" si="4"/>
        <v>0.85</v>
      </c>
      <c r="T18">
        <f t="shared" si="5"/>
        <v>159.375</v>
      </c>
      <c r="U18">
        <f t="shared" si="6"/>
        <v>318.75</v>
      </c>
    </row>
    <row r="19" spans="1:21" x14ac:dyDescent="0.3">
      <c r="A19" s="9">
        <v>44873</v>
      </c>
      <c r="B19" s="10" t="s">
        <v>246</v>
      </c>
      <c r="C19" s="11" t="s">
        <v>20</v>
      </c>
      <c r="D19" s="11" t="s">
        <v>268</v>
      </c>
      <c r="E19" s="34" t="s">
        <v>270</v>
      </c>
      <c r="F19" s="11" t="s">
        <v>15</v>
      </c>
      <c r="G19" s="11">
        <v>85</v>
      </c>
      <c r="H19" s="11" t="s">
        <v>16</v>
      </c>
      <c r="I19" s="6">
        <f t="shared" si="3"/>
        <v>3.75</v>
      </c>
      <c r="J19" s="32" t="s">
        <v>51</v>
      </c>
      <c r="K19" s="37">
        <v>100</v>
      </c>
      <c r="L19" s="32">
        <v>3.5</v>
      </c>
      <c r="M19" s="32">
        <f t="shared" si="0"/>
        <v>0.85</v>
      </c>
      <c r="N19" s="21" t="s">
        <v>18</v>
      </c>
      <c r="O19" s="7"/>
      <c r="P19" s="25" t="s">
        <v>52</v>
      </c>
      <c r="Q19">
        <f t="shared" si="7"/>
        <v>42.5</v>
      </c>
      <c r="R19">
        <f t="shared" si="8"/>
        <v>50</v>
      </c>
      <c r="S19">
        <f t="shared" si="4"/>
        <v>0.85</v>
      </c>
      <c r="T19">
        <f t="shared" si="5"/>
        <v>159.375</v>
      </c>
      <c r="U19">
        <f t="shared" si="6"/>
        <v>318.75</v>
      </c>
    </row>
    <row r="20" spans="1:21" x14ac:dyDescent="0.3">
      <c r="A20" s="9">
        <v>44874</v>
      </c>
      <c r="B20" s="10" t="s">
        <v>246</v>
      </c>
      <c r="C20" s="11" t="s">
        <v>20</v>
      </c>
      <c r="D20" s="11" t="s">
        <v>258</v>
      </c>
      <c r="E20" s="34" t="s">
        <v>259</v>
      </c>
      <c r="F20" s="11" t="s">
        <v>211</v>
      </c>
      <c r="G20" s="11">
        <v>80</v>
      </c>
      <c r="H20" s="11" t="s">
        <v>16</v>
      </c>
      <c r="I20" s="6">
        <f t="shared" si="3"/>
        <v>3.75</v>
      </c>
      <c r="J20" s="32" t="s">
        <v>51</v>
      </c>
      <c r="K20" s="37">
        <v>100</v>
      </c>
      <c r="L20" s="32">
        <v>3.5</v>
      </c>
      <c r="M20" s="32">
        <f t="shared" si="0"/>
        <v>0.8</v>
      </c>
      <c r="N20" s="21" t="s">
        <v>18</v>
      </c>
      <c r="O20" s="7"/>
      <c r="P20" s="25" t="s">
        <v>52</v>
      </c>
      <c r="Q20">
        <f t="shared" si="7"/>
        <v>40</v>
      </c>
      <c r="R20">
        <f t="shared" si="8"/>
        <v>50</v>
      </c>
      <c r="S20">
        <f t="shared" si="4"/>
        <v>0.8</v>
      </c>
      <c r="T20">
        <f t="shared" si="5"/>
        <v>150</v>
      </c>
      <c r="U20">
        <f t="shared" si="6"/>
        <v>300</v>
      </c>
    </row>
    <row r="21" spans="1:21" x14ac:dyDescent="0.3">
      <c r="A21" s="9">
        <v>44875</v>
      </c>
      <c r="B21" s="10" t="s">
        <v>246</v>
      </c>
      <c r="C21" s="11" t="s">
        <v>20</v>
      </c>
      <c r="D21" s="11" t="s">
        <v>271</v>
      </c>
      <c r="E21" s="34" t="s">
        <v>272</v>
      </c>
      <c r="F21" s="11" t="s">
        <v>15</v>
      </c>
      <c r="G21" s="11">
        <v>60</v>
      </c>
      <c r="H21" s="11" t="s">
        <v>16</v>
      </c>
      <c r="I21" s="6">
        <f t="shared" si="3"/>
        <v>3.75</v>
      </c>
      <c r="J21" s="32" t="s">
        <v>51</v>
      </c>
      <c r="K21" s="37">
        <v>100</v>
      </c>
      <c r="L21" s="32">
        <v>3.5</v>
      </c>
      <c r="M21" s="32">
        <f t="shared" si="0"/>
        <v>0.6</v>
      </c>
      <c r="N21" s="21" t="s">
        <v>18</v>
      </c>
      <c r="O21" s="7"/>
      <c r="P21" s="25" t="s">
        <v>52</v>
      </c>
      <c r="Q21">
        <f t="shared" si="7"/>
        <v>30</v>
      </c>
      <c r="R21">
        <f t="shared" si="8"/>
        <v>50</v>
      </c>
      <c r="S21">
        <f t="shared" si="4"/>
        <v>0.6</v>
      </c>
      <c r="T21">
        <f t="shared" si="5"/>
        <v>112.5</v>
      </c>
      <c r="U21">
        <f t="shared" si="6"/>
        <v>225</v>
      </c>
    </row>
    <row r="22" spans="1:21" x14ac:dyDescent="0.3">
      <c r="A22" s="9">
        <v>44876</v>
      </c>
      <c r="B22" s="10" t="s">
        <v>246</v>
      </c>
      <c r="C22" s="11" t="s">
        <v>20</v>
      </c>
      <c r="D22" s="11" t="s">
        <v>258</v>
      </c>
      <c r="E22" s="34" t="s">
        <v>266</v>
      </c>
      <c r="F22" s="11" t="s">
        <v>211</v>
      </c>
      <c r="G22" s="11">
        <v>80</v>
      </c>
      <c r="H22" s="11" t="s">
        <v>16</v>
      </c>
      <c r="I22" s="6">
        <f t="shared" si="3"/>
        <v>3.75</v>
      </c>
      <c r="J22" s="32" t="s">
        <v>51</v>
      </c>
      <c r="K22" s="37">
        <v>100</v>
      </c>
      <c r="L22" s="32">
        <v>3.5</v>
      </c>
      <c r="M22" s="32">
        <f t="shared" si="0"/>
        <v>0.8</v>
      </c>
      <c r="N22" s="21" t="s">
        <v>18</v>
      </c>
      <c r="O22" s="7"/>
      <c r="P22" s="25" t="s">
        <v>52</v>
      </c>
      <c r="Q22">
        <f t="shared" si="7"/>
        <v>40</v>
      </c>
      <c r="R22">
        <f t="shared" si="8"/>
        <v>50</v>
      </c>
      <c r="S22">
        <f t="shared" si="4"/>
        <v>0.8</v>
      </c>
      <c r="T22">
        <f t="shared" si="5"/>
        <v>150</v>
      </c>
      <c r="U22">
        <f t="shared" si="6"/>
        <v>300</v>
      </c>
    </row>
    <row r="23" spans="1:21" x14ac:dyDescent="0.3">
      <c r="A23" s="9">
        <v>44881</v>
      </c>
      <c r="B23" s="10" t="s">
        <v>246</v>
      </c>
      <c r="C23" s="11" t="s">
        <v>20</v>
      </c>
      <c r="D23" s="11" t="s">
        <v>258</v>
      </c>
      <c r="E23" s="34" t="s">
        <v>259</v>
      </c>
      <c r="F23" s="11" t="s">
        <v>211</v>
      </c>
      <c r="G23" s="11">
        <v>80</v>
      </c>
      <c r="H23" s="11" t="s">
        <v>16</v>
      </c>
      <c r="I23" s="6">
        <f t="shared" si="3"/>
        <v>3.75</v>
      </c>
      <c r="J23" s="32" t="s">
        <v>51</v>
      </c>
      <c r="K23" s="37">
        <v>100</v>
      </c>
      <c r="L23" s="32">
        <v>3.5</v>
      </c>
      <c r="M23" s="32">
        <f t="shared" si="0"/>
        <v>0.8</v>
      </c>
      <c r="N23" s="21" t="s">
        <v>18</v>
      </c>
      <c r="O23" s="7"/>
      <c r="P23" s="25" t="s">
        <v>52</v>
      </c>
      <c r="Q23">
        <f t="shared" si="7"/>
        <v>40</v>
      </c>
      <c r="R23">
        <f t="shared" si="8"/>
        <v>50</v>
      </c>
      <c r="S23">
        <f t="shared" si="4"/>
        <v>0.8</v>
      </c>
      <c r="T23">
        <f t="shared" si="5"/>
        <v>150</v>
      </c>
      <c r="U23">
        <f t="shared" si="6"/>
        <v>300</v>
      </c>
    </row>
    <row r="24" spans="1:21" x14ac:dyDescent="0.3">
      <c r="A24" s="9">
        <v>44882</v>
      </c>
      <c r="B24" s="10" t="s">
        <v>246</v>
      </c>
      <c r="C24" s="11" t="s">
        <v>20</v>
      </c>
      <c r="D24" s="11" t="s">
        <v>271</v>
      </c>
      <c r="E24" s="34" t="s">
        <v>272</v>
      </c>
      <c r="F24" s="11" t="s">
        <v>15</v>
      </c>
      <c r="G24" s="11">
        <v>60</v>
      </c>
      <c r="H24" s="11" t="s">
        <v>16</v>
      </c>
      <c r="I24" s="6">
        <f t="shared" si="3"/>
        <v>3.75</v>
      </c>
      <c r="J24" s="32" t="s">
        <v>51</v>
      </c>
      <c r="K24" s="37">
        <v>100</v>
      </c>
      <c r="L24" s="32">
        <v>3.5</v>
      </c>
      <c r="M24" s="32">
        <f t="shared" si="0"/>
        <v>0.6</v>
      </c>
      <c r="N24" s="21" t="s">
        <v>18</v>
      </c>
      <c r="O24" s="7"/>
      <c r="P24" s="25" t="s">
        <v>52</v>
      </c>
      <c r="Q24">
        <f t="shared" si="7"/>
        <v>30</v>
      </c>
      <c r="R24">
        <f t="shared" si="8"/>
        <v>50</v>
      </c>
      <c r="S24">
        <f t="shared" si="4"/>
        <v>0.6</v>
      </c>
      <c r="T24">
        <f t="shared" si="5"/>
        <v>112.5</v>
      </c>
      <c r="U24">
        <f t="shared" si="6"/>
        <v>225</v>
      </c>
    </row>
    <row r="25" spans="1:21" x14ac:dyDescent="0.3">
      <c r="A25" s="9">
        <v>44883</v>
      </c>
      <c r="B25" s="10" t="s">
        <v>246</v>
      </c>
      <c r="C25" s="11" t="s">
        <v>20</v>
      </c>
      <c r="D25" s="11" t="s">
        <v>258</v>
      </c>
      <c r="E25" s="34" t="s">
        <v>266</v>
      </c>
      <c r="F25" s="11" t="s">
        <v>211</v>
      </c>
      <c r="G25" s="11">
        <v>80</v>
      </c>
      <c r="H25" s="11" t="s">
        <v>16</v>
      </c>
      <c r="I25" s="6">
        <f t="shared" si="3"/>
        <v>3.75</v>
      </c>
      <c r="J25" s="32" t="s">
        <v>51</v>
      </c>
      <c r="K25" s="37">
        <v>100</v>
      </c>
      <c r="L25" s="32">
        <v>3.5</v>
      </c>
      <c r="M25" s="32">
        <f t="shared" si="0"/>
        <v>0.8</v>
      </c>
      <c r="N25" s="21" t="s">
        <v>18</v>
      </c>
      <c r="O25" s="7"/>
      <c r="P25" s="25" t="s">
        <v>52</v>
      </c>
      <c r="Q25">
        <f t="shared" si="7"/>
        <v>40</v>
      </c>
      <c r="R25">
        <f t="shared" si="8"/>
        <v>50</v>
      </c>
      <c r="S25">
        <f t="shared" si="4"/>
        <v>0.8</v>
      </c>
      <c r="T25">
        <f t="shared" si="5"/>
        <v>150</v>
      </c>
      <c r="U25">
        <f t="shared" si="6"/>
        <v>300</v>
      </c>
    </row>
    <row r="26" spans="1:21" x14ac:dyDescent="0.3">
      <c r="A26" s="9">
        <v>44888</v>
      </c>
      <c r="B26" s="10" t="s">
        <v>246</v>
      </c>
      <c r="C26" s="11" t="s">
        <v>20</v>
      </c>
      <c r="D26" s="11" t="s">
        <v>258</v>
      </c>
      <c r="E26" s="34" t="s">
        <v>259</v>
      </c>
      <c r="F26" s="11" t="s">
        <v>211</v>
      </c>
      <c r="G26" s="11">
        <v>80</v>
      </c>
      <c r="H26" s="11" t="s">
        <v>16</v>
      </c>
      <c r="I26" s="6">
        <f t="shared" si="3"/>
        <v>3.75</v>
      </c>
      <c r="J26" s="32" t="s">
        <v>51</v>
      </c>
      <c r="K26" s="37">
        <v>100</v>
      </c>
      <c r="L26" s="32">
        <v>3.5</v>
      </c>
      <c r="M26" s="32">
        <f t="shared" si="0"/>
        <v>0.8</v>
      </c>
      <c r="N26" s="21" t="s">
        <v>18</v>
      </c>
      <c r="O26" s="7"/>
      <c r="P26" s="25" t="s">
        <v>52</v>
      </c>
      <c r="Q26">
        <f t="shared" si="7"/>
        <v>40</v>
      </c>
      <c r="R26">
        <f t="shared" si="8"/>
        <v>50</v>
      </c>
      <c r="S26">
        <f t="shared" si="4"/>
        <v>0.8</v>
      </c>
      <c r="T26">
        <f t="shared" si="5"/>
        <v>150</v>
      </c>
      <c r="U26">
        <f t="shared" si="6"/>
        <v>300</v>
      </c>
    </row>
    <row r="27" spans="1:21" x14ac:dyDescent="0.3">
      <c r="A27" s="9">
        <v>44889</v>
      </c>
      <c r="B27" s="10" t="s">
        <v>246</v>
      </c>
      <c r="C27" s="11" t="s">
        <v>20</v>
      </c>
      <c r="D27" s="11" t="s">
        <v>271</v>
      </c>
      <c r="E27" s="34" t="s">
        <v>272</v>
      </c>
      <c r="F27" s="11" t="s">
        <v>15</v>
      </c>
      <c r="G27" s="11">
        <v>60</v>
      </c>
      <c r="H27" s="11" t="s">
        <v>16</v>
      </c>
      <c r="I27" s="6">
        <f t="shared" si="3"/>
        <v>3.75</v>
      </c>
      <c r="J27" s="32" t="s">
        <v>51</v>
      </c>
      <c r="K27" s="37">
        <v>100</v>
      </c>
      <c r="L27" s="32">
        <v>3.5</v>
      </c>
      <c r="M27" s="32">
        <f t="shared" si="0"/>
        <v>0.6</v>
      </c>
      <c r="N27" s="21" t="s">
        <v>18</v>
      </c>
      <c r="O27" s="7"/>
      <c r="P27" s="25" t="s">
        <v>52</v>
      </c>
      <c r="Q27">
        <f t="shared" si="7"/>
        <v>30</v>
      </c>
      <c r="R27">
        <f t="shared" si="8"/>
        <v>50</v>
      </c>
      <c r="S27">
        <f t="shared" si="4"/>
        <v>0.6</v>
      </c>
      <c r="T27">
        <f t="shared" si="5"/>
        <v>112.5</v>
      </c>
      <c r="U27">
        <f t="shared" si="6"/>
        <v>225</v>
      </c>
    </row>
    <row r="28" spans="1:21" x14ac:dyDescent="0.3">
      <c r="A28" s="9">
        <v>44890</v>
      </c>
      <c r="B28" s="10" t="s">
        <v>246</v>
      </c>
      <c r="C28" s="11" t="s">
        <v>242</v>
      </c>
      <c r="D28" s="11" t="s">
        <v>258</v>
      </c>
      <c r="E28" s="34" t="s">
        <v>324</v>
      </c>
      <c r="F28" s="11" t="s">
        <v>325</v>
      </c>
      <c r="G28" s="11">
        <v>85</v>
      </c>
      <c r="H28" s="11" t="s">
        <v>245</v>
      </c>
      <c r="I28" s="6">
        <f t="shared" si="3"/>
        <v>2.75</v>
      </c>
      <c r="J28" s="32" t="s">
        <v>51</v>
      </c>
      <c r="K28" s="37">
        <v>100</v>
      </c>
      <c r="L28" s="32">
        <v>3.5</v>
      </c>
      <c r="M28" s="32">
        <f t="shared" si="0"/>
        <v>0.85</v>
      </c>
      <c r="N28" s="21" t="s">
        <v>18</v>
      </c>
      <c r="O28" s="7"/>
      <c r="P28" s="25" t="s">
        <v>52</v>
      </c>
      <c r="Q28">
        <f t="shared" si="7"/>
        <v>42.5</v>
      </c>
      <c r="R28">
        <f t="shared" si="8"/>
        <v>50</v>
      </c>
      <c r="S28">
        <f t="shared" si="4"/>
        <v>0.85</v>
      </c>
      <c r="T28">
        <f t="shared" si="5"/>
        <v>116.875</v>
      </c>
      <c r="U28">
        <f t="shared" si="6"/>
        <v>233.75</v>
      </c>
    </row>
    <row r="29" spans="1:21" x14ac:dyDescent="0.3">
      <c r="A29" s="9">
        <v>44895</v>
      </c>
      <c r="B29" s="10" t="s">
        <v>246</v>
      </c>
      <c r="C29" s="11" t="s">
        <v>20</v>
      </c>
      <c r="D29" s="11" t="s">
        <v>258</v>
      </c>
      <c r="E29" s="34" t="s">
        <v>259</v>
      </c>
      <c r="F29" s="11" t="s">
        <v>211</v>
      </c>
      <c r="G29" s="11">
        <v>80</v>
      </c>
      <c r="H29" s="11" t="s">
        <v>16</v>
      </c>
      <c r="I29" s="6">
        <f t="shared" si="3"/>
        <v>3.75</v>
      </c>
      <c r="J29" s="32" t="s">
        <v>51</v>
      </c>
      <c r="K29" s="37">
        <v>100</v>
      </c>
      <c r="L29" s="32">
        <v>3.5</v>
      </c>
      <c r="M29" s="32">
        <f t="shared" si="0"/>
        <v>0.8</v>
      </c>
      <c r="N29" s="21" t="s">
        <v>18</v>
      </c>
      <c r="O29" s="7"/>
      <c r="P29" s="25" t="s">
        <v>52</v>
      </c>
      <c r="Q29">
        <f t="shared" si="7"/>
        <v>40</v>
      </c>
      <c r="R29">
        <f t="shared" si="8"/>
        <v>50</v>
      </c>
      <c r="S29">
        <f t="shared" si="4"/>
        <v>0.8</v>
      </c>
      <c r="T29">
        <f t="shared" si="5"/>
        <v>150</v>
      </c>
      <c r="U29">
        <f t="shared" si="6"/>
        <v>300</v>
      </c>
    </row>
    <row r="30" spans="1:21" x14ac:dyDescent="0.3">
      <c r="A30" s="9">
        <v>44896</v>
      </c>
      <c r="B30" s="10" t="s">
        <v>246</v>
      </c>
      <c r="C30" s="11" t="s">
        <v>20</v>
      </c>
      <c r="D30" s="11" t="s">
        <v>271</v>
      </c>
      <c r="E30" s="34" t="s">
        <v>272</v>
      </c>
      <c r="F30" s="11" t="s">
        <v>15</v>
      </c>
      <c r="G30" s="11">
        <v>60</v>
      </c>
      <c r="H30" s="11" t="s">
        <v>16</v>
      </c>
      <c r="I30" s="6">
        <f t="shared" si="3"/>
        <v>3.75</v>
      </c>
      <c r="J30" s="32" t="s">
        <v>51</v>
      </c>
      <c r="K30" s="37">
        <v>100</v>
      </c>
      <c r="L30" s="32">
        <v>3.5</v>
      </c>
      <c r="M30" s="32">
        <f t="shared" si="0"/>
        <v>0.6</v>
      </c>
      <c r="N30" s="21" t="s">
        <v>18</v>
      </c>
      <c r="O30" s="7"/>
      <c r="P30" s="25" t="s">
        <v>52</v>
      </c>
      <c r="Q30">
        <f t="shared" si="7"/>
        <v>30</v>
      </c>
      <c r="R30">
        <f t="shared" si="8"/>
        <v>50</v>
      </c>
      <c r="S30">
        <f t="shared" si="4"/>
        <v>0.6</v>
      </c>
      <c r="T30">
        <f t="shared" si="5"/>
        <v>112.5</v>
      </c>
      <c r="U30">
        <f t="shared" si="6"/>
        <v>225</v>
      </c>
    </row>
    <row r="31" spans="1:21" x14ac:dyDescent="0.3">
      <c r="A31" s="9">
        <v>44897</v>
      </c>
      <c r="B31" s="10" t="s">
        <v>246</v>
      </c>
      <c r="C31" s="11" t="s">
        <v>20</v>
      </c>
      <c r="D31" s="11" t="s">
        <v>258</v>
      </c>
      <c r="E31" s="34" t="s">
        <v>266</v>
      </c>
      <c r="F31" s="11" t="s">
        <v>211</v>
      </c>
      <c r="G31" s="11">
        <v>80</v>
      </c>
      <c r="H31" s="11" t="s">
        <v>16</v>
      </c>
      <c r="I31" s="6">
        <f t="shared" si="3"/>
        <v>3.75</v>
      </c>
      <c r="J31" s="32" t="s">
        <v>51</v>
      </c>
      <c r="K31" s="37">
        <v>100</v>
      </c>
      <c r="L31" s="32">
        <v>3.5</v>
      </c>
      <c r="M31" s="32">
        <f t="shared" si="0"/>
        <v>0.8</v>
      </c>
      <c r="N31" s="21" t="s">
        <v>18</v>
      </c>
      <c r="O31" s="7"/>
      <c r="P31" s="25" t="s">
        <v>52</v>
      </c>
      <c r="Q31">
        <f t="shared" si="7"/>
        <v>40</v>
      </c>
      <c r="R31">
        <f t="shared" si="8"/>
        <v>50</v>
      </c>
      <c r="S31">
        <f t="shared" si="4"/>
        <v>0.8</v>
      </c>
      <c r="T31">
        <f t="shared" si="5"/>
        <v>150</v>
      </c>
      <c r="U31">
        <f t="shared" si="6"/>
        <v>300</v>
      </c>
    </row>
    <row r="32" spans="1:21" ht="28.8" x14ac:dyDescent="0.3">
      <c r="A32" s="9">
        <v>44900</v>
      </c>
      <c r="B32" s="10" t="s">
        <v>246</v>
      </c>
      <c r="C32" s="11" t="s">
        <v>20</v>
      </c>
      <c r="D32" s="11" t="s">
        <v>337</v>
      </c>
      <c r="E32" s="34" t="s">
        <v>338</v>
      </c>
      <c r="F32" s="11" t="s">
        <v>339</v>
      </c>
      <c r="G32" s="11"/>
      <c r="H32" s="11" t="s">
        <v>58</v>
      </c>
      <c r="I32" s="6">
        <f t="shared" si="3"/>
        <v>1.75</v>
      </c>
      <c r="J32" s="32" t="s">
        <v>114</v>
      </c>
      <c r="K32" s="37">
        <v>100</v>
      </c>
      <c r="L32" s="32">
        <v>3.5</v>
      </c>
      <c r="M32" s="32">
        <f t="shared" si="0"/>
        <v>0</v>
      </c>
      <c r="N32" s="21" t="s">
        <v>18</v>
      </c>
      <c r="O32" s="7"/>
      <c r="P32" s="25" t="s">
        <v>52</v>
      </c>
      <c r="Q32">
        <f t="shared" si="7"/>
        <v>0</v>
      </c>
      <c r="R32">
        <f t="shared" si="8"/>
        <v>50</v>
      </c>
      <c r="S32">
        <f t="shared" si="4"/>
        <v>0</v>
      </c>
      <c r="T32">
        <f t="shared" si="5"/>
        <v>0</v>
      </c>
      <c r="U32">
        <f t="shared" si="6"/>
        <v>0</v>
      </c>
    </row>
    <row r="33" spans="1:21" ht="28.8" x14ac:dyDescent="0.3">
      <c r="A33" s="9">
        <v>44900</v>
      </c>
      <c r="B33" s="10" t="s">
        <v>246</v>
      </c>
      <c r="C33" s="11" t="s">
        <v>82</v>
      </c>
      <c r="D33" s="11" t="s">
        <v>337</v>
      </c>
      <c r="E33" s="34" t="s">
        <v>343</v>
      </c>
      <c r="F33" s="11" t="s">
        <v>15</v>
      </c>
      <c r="G33" s="11">
        <v>30</v>
      </c>
      <c r="H33" s="11" t="s">
        <v>58</v>
      </c>
      <c r="I33" s="6">
        <f t="shared" si="3"/>
        <v>1.75</v>
      </c>
      <c r="J33" s="32" t="s">
        <v>51</v>
      </c>
      <c r="K33" s="37">
        <v>100</v>
      </c>
      <c r="L33" s="32">
        <v>3.5</v>
      </c>
      <c r="M33" s="32">
        <f t="shared" si="0"/>
        <v>0.3</v>
      </c>
      <c r="N33" s="21" t="s">
        <v>18</v>
      </c>
      <c r="O33" s="7"/>
      <c r="P33" s="25" t="s">
        <v>52</v>
      </c>
      <c r="Q33">
        <f t="shared" si="7"/>
        <v>15</v>
      </c>
      <c r="R33">
        <f t="shared" si="8"/>
        <v>50</v>
      </c>
      <c r="S33">
        <f t="shared" si="4"/>
        <v>0.3</v>
      </c>
      <c r="T33">
        <f t="shared" si="5"/>
        <v>26.25</v>
      </c>
      <c r="U33">
        <f t="shared" si="6"/>
        <v>52.5</v>
      </c>
    </row>
    <row r="34" spans="1:21" ht="28.8" x14ac:dyDescent="0.3">
      <c r="A34" s="9">
        <v>44900</v>
      </c>
      <c r="B34" s="10" t="s">
        <v>246</v>
      </c>
      <c r="C34" s="11" t="s">
        <v>12</v>
      </c>
      <c r="D34" s="11" t="s">
        <v>337</v>
      </c>
      <c r="E34" s="34" t="s">
        <v>345</v>
      </c>
      <c r="F34" s="11" t="s">
        <v>15</v>
      </c>
      <c r="G34" s="11">
        <v>30</v>
      </c>
      <c r="H34" s="11" t="s">
        <v>58</v>
      </c>
      <c r="I34" s="6">
        <f t="shared" si="3"/>
        <v>1.75</v>
      </c>
      <c r="J34" s="32" t="s">
        <v>51</v>
      </c>
      <c r="K34" s="37">
        <v>100</v>
      </c>
      <c r="L34" s="32">
        <v>3.5</v>
      </c>
      <c r="M34" s="32">
        <f t="shared" si="0"/>
        <v>0.3</v>
      </c>
      <c r="N34" s="21" t="s">
        <v>18</v>
      </c>
      <c r="O34" s="7"/>
      <c r="P34" s="25" t="s">
        <v>52</v>
      </c>
      <c r="Q34">
        <f t="shared" si="7"/>
        <v>15</v>
      </c>
      <c r="R34">
        <f t="shared" si="8"/>
        <v>50</v>
      </c>
      <c r="S34">
        <f t="shared" si="4"/>
        <v>0.3</v>
      </c>
      <c r="T34">
        <f t="shared" si="5"/>
        <v>26.25</v>
      </c>
      <c r="U34">
        <f t="shared" si="6"/>
        <v>52.5</v>
      </c>
    </row>
    <row r="35" spans="1:21" ht="28.8" x14ac:dyDescent="0.3">
      <c r="A35" s="9">
        <v>44900</v>
      </c>
      <c r="B35" s="10" t="s">
        <v>246</v>
      </c>
      <c r="C35" s="11" t="s">
        <v>235</v>
      </c>
      <c r="D35" s="11" t="s">
        <v>337</v>
      </c>
      <c r="E35" s="34" t="s">
        <v>347</v>
      </c>
      <c r="F35" s="11" t="s">
        <v>15</v>
      </c>
      <c r="G35" s="11">
        <v>30</v>
      </c>
      <c r="H35" s="11" t="s">
        <v>58</v>
      </c>
      <c r="I35" s="6">
        <f t="shared" si="3"/>
        <v>1.75</v>
      </c>
      <c r="J35" s="32" t="s">
        <v>51</v>
      </c>
      <c r="K35" s="37">
        <v>100</v>
      </c>
      <c r="L35" s="32">
        <v>3.5</v>
      </c>
      <c r="M35" s="32">
        <f t="shared" si="0"/>
        <v>0.3</v>
      </c>
      <c r="N35" s="21" t="s">
        <v>18</v>
      </c>
      <c r="O35" s="7"/>
      <c r="P35" s="25" t="s">
        <v>52</v>
      </c>
      <c r="Q35">
        <f t="shared" si="7"/>
        <v>15</v>
      </c>
      <c r="R35">
        <f t="shared" si="8"/>
        <v>50</v>
      </c>
      <c r="S35">
        <f t="shared" si="4"/>
        <v>0.3</v>
      </c>
      <c r="T35">
        <f t="shared" si="5"/>
        <v>26.25</v>
      </c>
      <c r="U35">
        <f t="shared" si="6"/>
        <v>52.5</v>
      </c>
    </row>
    <row r="36" spans="1:21" ht="28.8" x14ac:dyDescent="0.3">
      <c r="A36" s="9">
        <v>44901</v>
      </c>
      <c r="B36" s="10" t="s">
        <v>246</v>
      </c>
      <c r="C36" s="11" t="s">
        <v>20</v>
      </c>
      <c r="D36" s="11" t="s">
        <v>337</v>
      </c>
      <c r="E36" s="34" t="s">
        <v>350</v>
      </c>
      <c r="F36" s="11" t="s">
        <v>15</v>
      </c>
      <c r="G36" s="11">
        <v>30</v>
      </c>
      <c r="H36" s="11" t="s">
        <v>58</v>
      </c>
      <c r="I36" s="6">
        <f t="shared" si="3"/>
        <v>1.75</v>
      </c>
      <c r="J36" s="32" t="s">
        <v>51</v>
      </c>
      <c r="K36" s="37">
        <v>100</v>
      </c>
      <c r="L36" s="32">
        <v>3.5</v>
      </c>
      <c r="M36" s="32">
        <f t="shared" si="0"/>
        <v>0.3</v>
      </c>
      <c r="N36" s="21" t="s">
        <v>18</v>
      </c>
      <c r="O36" s="7"/>
      <c r="P36" s="25" t="s">
        <v>52</v>
      </c>
      <c r="Q36">
        <f t="shared" si="7"/>
        <v>15</v>
      </c>
      <c r="R36">
        <f t="shared" si="8"/>
        <v>50</v>
      </c>
      <c r="S36">
        <f t="shared" si="4"/>
        <v>0.3</v>
      </c>
      <c r="T36">
        <f t="shared" si="5"/>
        <v>26.25</v>
      </c>
      <c r="U36">
        <f t="shared" si="6"/>
        <v>52.5</v>
      </c>
    </row>
    <row r="37" spans="1:21" ht="28.8" x14ac:dyDescent="0.3">
      <c r="A37" s="9">
        <v>44901</v>
      </c>
      <c r="B37" s="10" t="s">
        <v>246</v>
      </c>
      <c r="C37" s="11" t="s">
        <v>82</v>
      </c>
      <c r="D37" s="11" t="s">
        <v>337</v>
      </c>
      <c r="E37" s="34" t="s">
        <v>354</v>
      </c>
      <c r="F37" s="11" t="s">
        <v>15</v>
      </c>
      <c r="G37" s="11">
        <v>30</v>
      </c>
      <c r="H37" s="11" t="s">
        <v>58</v>
      </c>
      <c r="I37" s="6">
        <f t="shared" si="3"/>
        <v>1.75</v>
      </c>
      <c r="J37" s="32" t="s">
        <v>51</v>
      </c>
      <c r="K37" s="37">
        <v>100</v>
      </c>
      <c r="L37" s="32">
        <v>3.5</v>
      </c>
      <c r="M37" s="32">
        <f t="shared" si="0"/>
        <v>0.3</v>
      </c>
      <c r="N37" s="21" t="s">
        <v>18</v>
      </c>
      <c r="O37" s="7"/>
      <c r="P37" s="25" t="s">
        <v>52</v>
      </c>
      <c r="Q37">
        <f t="shared" si="7"/>
        <v>15</v>
      </c>
      <c r="R37">
        <f t="shared" si="8"/>
        <v>50</v>
      </c>
      <c r="S37">
        <f t="shared" si="4"/>
        <v>0.3</v>
      </c>
      <c r="T37">
        <f t="shared" si="5"/>
        <v>26.25</v>
      </c>
      <c r="U37">
        <f t="shared" si="6"/>
        <v>52.5</v>
      </c>
    </row>
    <row r="38" spans="1:21" ht="28.8" x14ac:dyDescent="0.3">
      <c r="A38" s="9">
        <v>44901</v>
      </c>
      <c r="B38" s="10" t="s">
        <v>246</v>
      </c>
      <c r="C38" s="11" t="s">
        <v>12</v>
      </c>
      <c r="D38" s="11" t="s">
        <v>337</v>
      </c>
      <c r="E38" s="34" t="s">
        <v>356</v>
      </c>
      <c r="F38" s="11" t="s">
        <v>15</v>
      </c>
      <c r="G38" s="11">
        <v>30</v>
      </c>
      <c r="H38" s="11" t="s">
        <v>58</v>
      </c>
      <c r="I38" s="6">
        <f t="shared" si="3"/>
        <v>1.75</v>
      </c>
      <c r="J38" s="32" t="s">
        <v>114</v>
      </c>
      <c r="K38" s="37">
        <v>100</v>
      </c>
      <c r="L38" s="32">
        <v>3.5</v>
      </c>
      <c r="M38" s="32">
        <f t="shared" si="0"/>
        <v>0.3</v>
      </c>
      <c r="N38" s="21" t="s">
        <v>18</v>
      </c>
      <c r="O38" s="7"/>
      <c r="P38" s="25" t="s">
        <v>52</v>
      </c>
      <c r="Q38">
        <f t="shared" si="7"/>
        <v>15</v>
      </c>
      <c r="R38">
        <f t="shared" si="8"/>
        <v>50</v>
      </c>
      <c r="S38">
        <f t="shared" si="4"/>
        <v>0.3</v>
      </c>
      <c r="T38">
        <f t="shared" si="5"/>
        <v>26.25</v>
      </c>
      <c r="U38">
        <f t="shared" si="6"/>
        <v>52.5</v>
      </c>
    </row>
    <row r="39" spans="1:21" ht="28.8" x14ac:dyDescent="0.3">
      <c r="A39" s="9">
        <v>44901</v>
      </c>
      <c r="B39" s="10" t="s">
        <v>246</v>
      </c>
      <c r="C39" s="11" t="s">
        <v>235</v>
      </c>
      <c r="D39" s="11" t="s">
        <v>337</v>
      </c>
      <c r="E39" s="34" t="s">
        <v>359</v>
      </c>
      <c r="F39" s="11" t="s">
        <v>15</v>
      </c>
      <c r="G39" s="11">
        <v>30</v>
      </c>
      <c r="H39" s="11" t="s">
        <v>58</v>
      </c>
      <c r="I39" s="6">
        <f t="shared" si="3"/>
        <v>1.75</v>
      </c>
      <c r="J39" s="32" t="s">
        <v>114</v>
      </c>
      <c r="K39" s="37">
        <v>100</v>
      </c>
      <c r="L39" s="32">
        <v>3.5</v>
      </c>
      <c r="M39" s="32">
        <f t="shared" si="0"/>
        <v>0.3</v>
      </c>
      <c r="N39" s="21" t="s">
        <v>18</v>
      </c>
      <c r="O39" s="7"/>
      <c r="P39" s="25" t="s">
        <v>52</v>
      </c>
      <c r="Q39">
        <f t="shared" si="7"/>
        <v>15</v>
      </c>
      <c r="R39">
        <f t="shared" si="8"/>
        <v>50</v>
      </c>
      <c r="S39">
        <f t="shared" si="4"/>
        <v>0.3</v>
      </c>
      <c r="T39">
        <f t="shared" si="5"/>
        <v>26.25</v>
      </c>
      <c r="U39">
        <f t="shared" si="6"/>
        <v>52.5</v>
      </c>
    </row>
    <row r="40" spans="1:21" ht="28.8" x14ac:dyDescent="0.3">
      <c r="A40" s="9">
        <v>44902</v>
      </c>
      <c r="B40" s="10" t="s">
        <v>246</v>
      </c>
      <c r="C40" s="11" t="s">
        <v>82</v>
      </c>
      <c r="D40" s="11" t="s">
        <v>337</v>
      </c>
      <c r="E40" s="34" t="s">
        <v>362</v>
      </c>
      <c r="F40" s="11" t="s">
        <v>15</v>
      </c>
      <c r="G40" s="11">
        <v>30</v>
      </c>
      <c r="H40" s="11" t="s">
        <v>58</v>
      </c>
      <c r="I40" s="6">
        <f t="shared" si="3"/>
        <v>1.75</v>
      </c>
      <c r="J40" s="32" t="s">
        <v>51</v>
      </c>
      <c r="K40" s="37">
        <v>100</v>
      </c>
      <c r="L40" s="32">
        <v>3.5</v>
      </c>
      <c r="M40" s="32">
        <f t="shared" si="0"/>
        <v>0.3</v>
      </c>
      <c r="N40" s="21" t="s">
        <v>18</v>
      </c>
      <c r="O40" s="7"/>
      <c r="P40" s="25" t="s">
        <v>52</v>
      </c>
      <c r="Q40">
        <f t="shared" si="7"/>
        <v>15</v>
      </c>
      <c r="R40">
        <f t="shared" si="8"/>
        <v>50</v>
      </c>
      <c r="S40">
        <f t="shared" si="4"/>
        <v>0.3</v>
      </c>
      <c r="T40">
        <f t="shared" si="5"/>
        <v>26.25</v>
      </c>
      <c r="U40">
        <f t="shared" si="6"/>
        <v>52.5</v>
      </c>
    </row>
    <row r="41" spans="1:21" ht="28.8" x14ac:dyDescent="0.3">
      <c r="A41" s="9">
        <v>44902</v>
      </c>
      <c r="B41" s="10" t="s">
        <v>246</v>
      </c>
      <c r="C41" s="11" t="s">
        <v>12</v>
      </c>
      <c r="D41" s="11" t="s">
        <v>337</v>
      </c>
      <c r="E41" s="34" t="s">
        <v>365</v>
      </c>
      <c r="F41" s="11" t="s">
        <v>15</v>
      </c>
      <c r="G41" s="11">
        <v>30</v>
      </c>
      <c r="H41" s="11" t="s">
        <v>58</v>
      </c>
      <c r="I41" s="6">
        <f t="shared" si="3"/>
        <v>1.75</v>
      </c>
      <c r="J41" s="32" t="s">
        <v>114</v>
      </c>
      <c r="K41" s="37">
        <v>100</v>
      </c>
      <c r="L41" s="32">
        <v>3.5</v>
      </c>
      <c r="M41" s="32">
        <f t="shared" si="0"/>
        <v>0.3</v>
      </c>
      <c r="N41" s="21" t="s">
        <v>18</v>
      </c>
      <c r="O41" s="7"/>
      <c r="P41" s="25" t="s">
        <v>52</v>
      </c>
      <c r="Q41">
        <f t="shared" si="7"/>
        <v>15</v>
      </c>
      <c r="R41">
        <f t="shared" si="8"/>
        <v>50</v>
      </c>
      <c r="S41">
        <f t="shared" si="4"/>
        <v>0.3</v>
      </c>
      <c r="T41">
        <f t="shared" si="5"/>
        <v>26.25</v>
      </c>
      <c r="U41">
        <f t="shared" si="6"/>
        <v>52.5</v>
      </c>
    </row>
    <row r="42" spans="1:21" ht="28.8" x14ac:dyDescent="0.3">
      <c r="A42" s="9">
        <v>44902</v>
      </c>
      <c r="B42" s="10" t="s">
        <v>246</v>
      </c>
      <c r="C42" s="11" t="s">
        <v>235</v>
      </c>
      <c r="D42" s="11" t="s">
        <v>337</v>
      </c>
      <c r="E42" s="34" t="s">
        <v>367</v>
      </c>
      <c r="F42" s="11" t="s">
        <v>15</v>
      </c>
      <c r="G42" s="11">
        <v>30</v>
      </c>
      <c r="H42" s="11" t="s">
        <v>58</v>
      </c>
      <c r="I42" s="6">
        <f t="shared" si="3"/>
        <v>1.75</v>
      </c>
      <c r="J42" s="32" t="s">
        <v>51</v>
      </c>
      <c r="K42" s="37">
        <v>100</v>
      </c>
      <c r="L42" s="32">
        <v>3.5</v>
      </c>
      <c r="M42" s="32">
        <f t="shared" si="0"/>
        <v>0.3</v>
      </c>
      <c r="N42" s="21" t="s">
        <v>18</v>
      </c>
      <c r="O42" s="7"/>
      <c r="P42" s="25" t="s">
        <v>52</v>
      </c>
      <c r="Q42">
        <f t="shared" si="7"/>
        <v>15</v>
      </c>
      <c r="R42">
        <f t="shared" si="8"/>
        <v>50</v>
      </c>
      <c r="S42">
        <f t="shared" si="4"/>
        <v>0.3</v>
      </c>
      <c r="T42">
        <f t="shared" si="5"/>
        <v>26.25</v>
      </c>
      <c r="U42">
        <f t="shared" si="6"/>
        <v>52.5</v>
      </c>
    </row>
    <row r="43" spans="1:21" x14ac:dyDescent="0.3">
      <c r="A43" s="9">
        <v>44903</v>
      </c>
      <c r="B43" s="10" t="s">
        <v>246</v>
      </c>
      <c r="C43" s="11" t="s">
        <v>20</v>
      </c>
      <c r="D43" s="11" t="s">
        <v>271</v>
      </c>
      <c r="E43" s="34" t="s">
        <v>272</v>
      </c>
      <c r="F43" s="11" t="s">
        <v>15</v>
      </c>
      <c r="G43" s="11">
        <v>60</v>
      </c>
      <c r="H43" s="11" t="s">
        <v>16</v>
      </c>
      <c r="I43" s="6">
        <f t="shared" si="3"/>
        <v>3.75</v>
      </c>
      <c r="J43" s="32" t="s">
        <v>51</v>
      </c>
      <c r="K43" s="37">
        <v>100</v>
      </c>
      <c r="L43" s="32">
        <v>3.5</v>
      </c>
      <c r="M43" s="32">
        <f t="shared" si="0"/>
        <v>0.6</v>
      </c>
      <c r="N43" s="21" t="s">
        <v>18</v>
      </c>
      <c r="O43" s="7"/>
      <c r="P43" s="25" t="s">
        <v>52</v>
      </c>
      <c r="Q43">
        <f t="shared" si="7"/>
        <v>30</v>
      </c>
      <c r="R43">
        <f t="shared" si="8"/>
        <v>50</v>
      </c>
      <c r="S43">
        <f t="shared" si="4"/>
        <v>0.6</v>
      </c>
      <c r="T43">
        <f t="shared" si="5"/>
        <v>112.5</v>
      </c>
      <c r="U43">
        <f t="shared" si="6"/>
        <v>225</v>
      </c>
    </row>
    <row r="44" spans="1:21" x14ac:dyDescent="0.3">
      <c r="A44" s="9">
        <v>44904</v>
      </c>
      <c r="B44" s="10" t="s">
        <v>246</v>
      </c>
      <c r="C44" s="11" t="s">
        <v>20</v>
      </c>
      <c r="D44" s="11" t="s">
        <v>258</v>
      </c>
      <c r="E44" s="34" t="s">
        <v>266</v>
      </c>
      <c r="F44" s="11" t="s">
        <v>211</v>
      </c>
      <c r="G44" s="11">
        <v>80</v>
      </c>
      <c r="H44" s="11" t="s">
        <v>16</v>
      </c>
      <c r="I44" s="6">
        <f t="shared" si="3"/>
        <v>3.75</v>
      </c>
      <c r="J44" s="32" t="s">
        <v>51</v>
      </c>
      <c r="K44" s="37">
        <v>100</v>
      </c>
      <c r="L44" s="32">
        <v>3.5</v>
      </c>
      <c r="M44" s="32">
        <f t="shared" si="0"/>
        <v>0.8</v>
      </c>
      <c r="N44" s="21" t="s">
        <v>18</v>
      </c>
      <c r="O44" s="7"/>
      <c r="P44" s="25" t="s">
        <v>52</v>
      </c>
      <c r="Q44">
        <f t="shared" si="7"/>
        <v>40</v>
      </c>
      <c r="R44">
        <f t="shared" si="8"/>
        <v>50</v>
      </c>
      <c r="S44">
        <f t="shared" si="4"/>
        <v>0.8</v>
      </c>
      <c r="T44">
        <f t="shared" si="5"/>
        <v>150</v>
      </c>
      <c r="U44">
        <f t="shared" si="6"/>
        <v>300</v>
      </c>
    </row>
    <row r="45" spans="1:21" x14ac:dyDescent="0.3">
      <c r="A45" s="9">
        <v>44909</v>
      </c>
      <c r="B45" s="10" t="s">
        <v>246</v>
      </c>
      <c r="C45" s="11" t="s">
        <v>20</v>
      </c>
      <c r="D45" s="11" t="s">
        <v>258</v>
      </c>
      <c r="E45" s="34" t="s">
        <v>259</v>
      </c>
      <c r="F45" s="11" t="s">
        <v>211</v>
      </c>
      <c r="G45" s="11">
        <v>80</v>
      </c>
      <c r="H45" s="11" t="s">
        <v>16</v>
      </c>
      <c r="I45" s="6">
        <f t="shared" si="3"/>
        <v>3.75</v>
      </c>
      <c r="J45" s="32" t="s">
        <v>51</v>
      </c>
      <c r="K45" s="37">
        <v>100</v>
      </c>
      <c r="L45" s="32">
        <v>3.5</v>
      </c>
      <c r="M45" s="32">
        <f t="shared" si="0"/>
        <v>0.8</v>
      </c>
      <c r="N45" s="21" t="s">
        <v>18</v>
      </c>
      <c r="O45" s="7"/>
      <c r="P45" s="25" t="s">
        <v>52</v>
      </c>
      <c r="Q45">
        <f t="shared" si="7"/>
        <v>40</v>
      </c>
      <c r="R45">
        <f t="shared" si="8"/>
        <v>50</v>
      </c>
      <c r="S45">
        <f t="shared" si="4"/>
        <v>0.8</v>
      </c>
      <c r="T45">
        <f t="shared" si="5"/>
        <v>150</v>
      </c>
      <c r="U45">
        <f t="shared" si="6"/>
        <v>300</v>
      </c>
    </row>
    <row r="46" spans="1:21" x14ac:dyDescent="0.3">
      <c r="A46" s="9">
        <v>44916</v>
      </c>
      <c r="B46" s="10" t="s">
        <v>246</v>
      </c>
      <c r="C46" s="11" t="s">
        <v>242</v>
      </c>
      <c r="D46" s="11" t="s">
        <v>258</v>
      </c>
      <c r="E46" s="34" t="s">
        <v>396</v>
      </c>
      <c r="F46" s="11" t="s">
        <v>244</v>
      </c>
      <c r="G46" s="11">
        <v>85</v>
      </c>
      <c r="H46" s="11" t="s">
        <v>245</v>
      </c>
      <c r="I46" s="6">
        <f t="shared" si="3"/>
        <v>2.75</v>
      </c>
      <c r="J46" s="32" t="s">
        <v>114</v>
      </c>
      <c r="K46" s="37">
        <v>100</v>
      </c>
      <c r="L46" s="32">
        <v>3.5</v>
      </c>
      <c r="M46" s="32">
        <f t="shared" si="0"/>
        <v>0.85</v>
      </c>
      <c r="N46" s="21" t="s">
        <v>18</v>
      </c>
      <c r="O46" s="7"/>
      <c r="P46" s="25" t="s">
        <v>52</v>
      </c>
      <c r="Q46">
        <f t="shared" si="7"/>
        <v>42.5</v>
      </c>
      <c r="R46">
        <f t="shared" si="8"/>
        <v>50</v>
      </c>
      <c r="S46">
        <f t="shared" si="4"/>
        <v>0.85</v>
      </c>
      <c r="T46">
        <f t="shared" si="5"/>
        <v>116.875</v>
      </c>
      <c r="U46">
        <f t="shared" si="6"/>
        <v>233.75</v>
      </c>
    </row>
    <row r="47" spans="1:21" x14ac:dyDescent="0.3">
      <c r="A47" s="13">
        <v>44951</v>
      </c>
      <c r="B47" s="14" t="s">
        <v>397</v>
      </c>
      <c r="C47" s="15" t="s">
        <v>235</v>
      </c>
      <c r="D47" s="15" t="s">
        <v>457</v>
      </c>
      <c r="E47" s="35" t="s">
        <v>458</v>
      </c>
      <c r="F47" s="15" t="s">
        <v>15</v>
      </c>
      <c r="G47" s="15">
        <v>60</v>
      </c>
      <c r="H47" s="15" t="s">
        <v>58</v>
      </c>
      <c r="I47" s="6">
        <f t="shared" si="3"/>
        <v>1.75</v>
      </c>
      <c r="J47" s="32" t="s">
        <v>51</v>
      </c>
      <c r="K47" s="37">
        <v>100</v>
      </c>
      <c r="L47" s="32">
        <v>3.5</v>
      </c>
      <c r="M47" s="32">
        <f t="shared" si="0"/>
        <v>0.6</v>
      </c>
      <c r="N47" s="21" t="s">
        <v>18</v>
      </c>
      <c r="O47" s="7"/>
      <c r="P47" s="25" t="s">
        <v>52</v>
      </c>
      <c r="Q47">
        <f t="shared" si="7"/>
        <v>30</v>
      </c>
      <c r="R47">
        <f t="shared" si="8"/>
        <v>50</v>
      </c>
      <c r="S47">
        <f t="shared" si="4"/>
        <v>0.6</v>
      </c>
      <c r="T47">
        <f t="shared" si="5"/>
        <v>52.5</v>
      </c>
      <c r="U47">
        <f t="shared" si="6"/>
        <v>105</v>
      </c>
    </row>
    <row r="48" spans="1:21" x14ac:dyDescent="0.3">
      <c r="A48" s="13">
        <v>44953</v>
      </c>
      <c r="B48" s="14" t="s">
        <v>397</v>
      </c>
      <c r="C48" s="15" t="s">
        <v>235</v>
      </c>
      <c r="D48" s="15" t="s">
        <v>457</v>
      </c>
      <c r="E48" s="35" t="s">
        <v>459</v>
      </c>
      <c r="F48" s="15" t="s">
        <v>15</v>
      </c>
      <c r="G48" s="15">
        <v>60</v>
      </c>
      <c r="H48" s="15" t="s">
        <v>58</v>
      </c>
      <c r="I48" s="6">
        <f t="shared" si="3"/>
        <v>1.75</v>
      </c>
      <c r="J48" s="32" t="s">
        <v>51</v>
      </c>
      <c r="K48" s="37">
        <v>100</v>
      </c>
      <c r="L48" s="32">
        <v>3.5</v>
      </c>
      <c r="M48" s="32">
        <f t="shared" si="0"/>
        <v>0.6</v>
      </c>
      <c r="N48" s="21" t="s">
        <v>18</v>
      </c>
      <c r="O48" s="7"/>
      <c r="P48" s="25" t="s">
        <v>52</v>
      </c>
      <c r="Q48">
        <f t="shared" si="7"/>
        <v>30</v>
      </c>
      <c r="R48">
        <f t="shared" si="8"/>
        <v>50</v>
      </c>
      <c r="S48">
        <f t="shared" si="4"/>
        <v>0.6</v>
      </c>
      <c r="T48">
        <f t="shared" si="5"/>
        <v>52.5</v>
      </c>
      <c r="U48">
        <f t="shared" si="6"/>
        <v>105</v>
      </c>
    </row>
    <row r="49" spans="1:21" x14ac:dyDescent="0.3">
      <c r="A49" s="13">
        <v>44956</v>
      </c>
      <c r="B49" s="14" t="s">
        <v>397</v>
      </c>
      <c r="C49" s="15" t="s">
        <v>12</v>
      </c>
      <c r="D49" s="15" t="s">
        <v>460</v>
      </c>
      <c r="E49" s="35" t="s">
        <v>461</v>
      </c>
      <c r="F49" s="15" t="s">
        <v>263</v>
      </c>
      <c r="G49" s="15">
        <v>120</v>
      </c>
      <c r="H49" s="15" t="s">
        <v>16</v>
      </c>
      <c r="I49" s="6">
        <f t="shared" si="3"/>
        <v>3.75</v>
      </c>
      <c r="J49" s="32" t="s">
        <v>51</v>
      </c>
      <c r="K49" s="37">
        <v>100</v>
      </c>
      <c r="L49" s="32">
        <v>3.5</v>
      </c>
      <c r="M49" s="32">
        <f t="shared" si="0"/>
        <v>1.2</v>
      </c>
      <c r="N49" s="21" t="s">
        <v>18</v>
      </c>
      <c r="O49" s="7"/>
      <c r="P49" s="25" t="s">
        <v>52</v>
      </c>
      <c r="Q49">
        <f t="shared" si="7"/>
        <v>60</v>
      </c>
      <c r="R49">
        <f t="shared" si="8"/>
        <v>50</v>
      </c>
      <c r="S49">
        <f t="shared" si="4"/>
        <v>1.2</v>
      </c>
      <c r="T49">
        <f t="shared" si="5"/>
        <v>225</v>
      </c>
      <c r="U49">
        <f t="shared" si="6"/>
        <v>450</v>
      </c>
    </row>
    <row r="50" spans="1:21" x14ac:dyDescent="0.3">
      <c r="I50">
        <f>SUM(I2:I49)</f>
        <v>152</v>
      </c>
    </row>
    <row r="51" spans="1:21" ht="115.2" x14ac:dyDescent="0.3">
      <c r="B51" s="85" t="s">
        <v>615</v>
      </c>
      <c r="C51" s="80" t="s">
        <v>558</v>
      </c>
      <c r="D51" s="80" t="s">
        <v>559</v>
      </c>
      <c r="E51" s="81" t="s">
        <v>560</v>
      </c>
      <c r="F51" s="82" t="s">
        <v>561</v>
      </c>
      <c r="G51" s="83" t="s">
        <v>562</v>
      </c>
      <c r="H51" s="84" t="s">
        <v>563</v>
      </c>
    </row>
    <row r="52" spans="1:21" x14ac:dyDescent="0.3">
      <c r="A52" s="70" t="s">
        <v>639</v>
      </c>
      <c r="B52">
        <f>SUM(I2:I15)</f>
        <v>52.5</v>
      </c>
      <c r="C52">
        <f>SUM(U2:U15)/(SUM($I$2:$I$17))</f>
        <v>47.25</v>
      </c>
      <c r="D52">
        <f>SUM(U2:U15)/(SUM($I$2:$I$17))</f>
        <v>47.25</v>
      </c>
      <c r="E52">
        <f>(($B52*3.5*AVERAGE(G2:G15))/(280*AVERAGE($M$2:$M$15)*($B52/280)))</f>
        <v>324.26470588235298</v>
      </c>
      <c r="F52">
        <f>(($B52*3.5*AVERAGE(Q2:Q15))/(280*AVERAGE(S2:S15)*($B52/280)))</f>
        <v>175.00000000000003</v>
      </c>
      <c r="G52">
        <f>(($B52*3.5*$C52)/(280*AVERAGE($M$2:$M$15)*($B52/280)))</f>
        <v>283.7316176470589</v>
      </c>
      <c r="H52">
        <f>(($B52*3.5*$D52)/(280*AVERAGE($M$2:$M$15)*($B52/280)))</f>
        <v>283.7316176470589</v>
      </c>
    </row>
    <row r="53" spans="1:21" x14ac:dyDescent="0.3">
      <c r="A53" s="70" t="s">
        <v>640</v>
      </c>
      <c r="B53">
        <f>SUM(I16:I46)</f>
        <v>92.25</v>
      </c>
      <c r="C53">
        <f>SUM(U16:U46)/(SUM($I$16:$I$46))</f>
        <v>65.636856368563684</v>
      </c>
      <c r="D53">
        <f>SUM(T16:T46)/(SUM($I$16:$I$46))</f>
        <v>32.818428184281842</v>
      </c>
      <c r="E53">
        <f>(($B53*3.5*AVERAGE(G16:G46))/(280*AVERAGE($M$16:$M$46)*($B53/280)))</f>
        <v>361.66666666666652</v>
      </c>
      <c r="F53">
        <f>(($B53*3.5*AVERAGE($Q16:$Q46))/(280*AVERAGE($S16:$S46)*($B53/280)))</f>
        <v>174.99999999999991</v>
      </c>
      <c r="G53">
        <f>(($B53*3.5*$C53)/(280*AVERAGE($M$16:$M$46)*($B53/280)))</f>
        <v>391.29664373566794</v>
      </c>
      <c r="H53">
        <f>(($B53*3.5*$D53)/(280*AVERAGE($M$16:$M$46)*($B53/280)))</f>
        <v>195.64832186783397</v>
      </c>
    </row>
    <row r="54" spans="1:21" x14ac:dyDescent="0.3">
      <c r="A54" s="70" t="s">
        <v>641</v>
      </c>
      <c r="B54">
        <f>SUM(I47:I49)</f>
        <v>7.25</v>
      </c>
      <c r="C54">
        <f>SUM(U47:U49)/(SUM($I$47:$I$49))</f>
        <v>91.034482758620683</v>
      </c>
      <c r="D54">
        <f>SUM(T47:T49)/(SUM($I$47:$I$49))</f>
        <v>45.517241379310342</v>
      </c>
      <c r="E54">
        <f>(($B54*3.5*AVERAGE(G47:G49))/(160*AVERAGE($M$47:$M$49)*($B54/160)))</f>
        <v>350.00000000000006</v>
      </c>
      <c r="F54">
        <f>(($B54*3.5*AVERAGE(Q47:Q49))/(280*AVERAGE(S47:S49)*($B54/280)))</f>
        <v>175</v>
      </c>
      <c r="G54">
        <f>(($B54*3.5*$C54)/(160*AVERAGE($M$47:$M$49)*($B54/160)))</f>
        <v>398.27586206896558</v>
      </c>
      <c r="H54">
        <f>(($B54*3.5*$D54)/(160*AVERAGE($M$47:$M$49)*($B54/160)))</f>
        <v>199.13793103448279</v>
      </c>
    </row>
    <row r="57" spans="1:21" ht="15" thickBot="1" x14ac:dyDescent="0.35">
      <c r="A57" s="70" t="s">
        <v>619</v>
      </c>
      <c r="B57" s="47" t="s">
        <v>620</v>
      </c>
      <c r="C57" s="125" t="s">
        <v>588</v>
      </c>
      <c r="D57" s="56" t="s">
        <v>589</v>
      </c>
      <c r="E57" s="124" t="s">
        <v>629</v>
      </c>
      <c r="F57" s="56" t="s">
        <v>590</v>
      </c>
      <c r="G57" s="125" t="s">
        <v>630</v>
      </c>
    </row>
    <row r="58" spans="1:21" x14ac:dyDescent="0.3">
      <c r="A58" s="260" t="s">
        <v>11</v>
      </c>
      <c r="B58" s="263">
        <f>$B52/(7*40)</f>
        <v>0.1875</v>
      </c>
      <c r="C58" s="126">
        <v>1</v>
      </c>
      <c r="D58" s="112" t="s">
        <v>593</v>
      </c>
      <c r="E58" s="118">
        <f>$I2/40</f>
        <v>9.375E-2</v>
      </c>
      <c r="G58">
        <f>E58*40</f>
        <v>3.75</v>
      </c>
    </row>
    <row r="59" spans="1:21" x14ac:dyDescent="0.3">
      <c r="A59" s="261"/>
      <c r="B59" s="264"/>
      <c r="C59" s="127">
        <v>2</v>
      </c>
      <c r="D59" s="6" t="s">
        <v>594</v>
      </c>
      <c r="E59" s="119">
        <f>0/40</f>
        <v>0</v>
      </c>
      <c r="G59">
        <f t="shared" ref="G59:G77" si="9">E59*40</f>
        <v>0</v>
      </c>
    </row>
    <row r="60" spans="1:21" x14ac:dyDescent="0.3">
      <c r="A60" s="261"/>
      <c r="B60" s="264"/>
      <c r="C60" s="127">
        <v>3</v>
      </c>
      <c r="D60" s="6" t="s">
        <v>595</v>
      </c>
      <c r="E60" s="119">
        <f>SUM($I3:$I11)/40</f>
        <v>0.84375</v>
      </c>
      <c r="G60">
        <f t="shared" si="9"/>
        <v>33.75</v>
      </c>
    </row>
    <row r="61" spans="1:21" x14ac:dyDescent="0.3">
      <c r="A61" s="261"/>
      <c r="B61" s="264"/>
      <c r="C61" s="127">
        <v>4</v>
      </c>
      <c r="D61" s="6" t="s">
        <v>596</v>
      </c>
      <c r="E61" s="119">
        <f>0/40</f>
        <v>0</v>
      </c>
      <c r="G61">
        <f t="shared" si="9"/>
        <v>0</v>
      </c>
    </row>
    <row r="62" spans="1:21" x14ac:dyDescent="0.3">
      <c r="A62" s="261"/>
      <c r="B62" s="264"/>
      <c r="C62" s="127">
        <v>5</v>
      </c>
      <c r="D62" s="6" t="s">
        <v>597</v>
      </c>
      <c r="E62" s="119">
        <f>0/40</f>
        <v>0</v>
      </c>
      <c r="G62">
        <f t="shared" si="9"/>
        <v>0</v>
      </c>
    </row>
    <row r="63" spans="1:21" x14ac:dyDescent="0.3">
      <c r="A63" s="261"/>
      <c r="B63" s="264"/>
      <c r="C63" s="127">
        <v>6</v>
      </c>
      <c r="D63" s="6" t="s">
        <v>598</v>
      </c>
      <c r="E63" s="119">
        <f>SUM($I12:$I15)/40</f>
        <v>0.375</v>
      </c>
      <c r="G63">
        <f t="shared" si="9"/>
        <v>15</v>
      </c>
    </row>
    <row r="64" spans="1:21" x14ac:dyDescent="0.3">
      <c r="A64" s="261"/>
      <c r="B64" s="264"/>
      <c r="C64" s="127">
        <v>7</v>
      </c>
      <c r="D64" s="6" t="s">
        <v>599</v>
      </c>
      <c r="E64" s="119">
        <f>0/40</f>
        <v>0</v>
      </c>
      <c r="G64">
        <f t="shared" si="9"/>
        <v>0</v>
      </c>
    </row>
    <row r="65" spans="1:7" ht="15" thickBot="1" x14ac:dyDescent="0.35">
      <c r="A65" s="262"/>
      <c r="B65" s="265"/>
      <c r="C65" s="128">
        <v>8</v>
      </c>
      <c r="D65" s="113" t="s">
        <v>600</v>
      </c>
      <c r="E65" s="136">
        <f>0/40</f>
        <v>0</v>
      </c>
      <c r="F65" s="56" t="s">
        <v>601</v>
      </c>
      <c r="G65">
        <f t="shared" si="9"/>
        <v>0</v>
      </c>
    </row>
    <row r="66" spans="1:7" x14ac:dyDescent="0.3">
      <c r="A66" s="266" t="s">
        <v>246</v>
      </c>
      <c r="B66" s="269">
        <f>$B53/(7*40)</f>
        <v>0.32946428571428571</v>
      </c>
      <c r="C66" s="129">
        <v>1</v>
      </c>
      <c r="D66" s="114" t="s">
        <v>602</v>
      </c>
      <c r="E66" s="120">
        <f>SUM($I16:$I17)/40</f>
        <v>0.1875</v>
      </c>
      <c r="G66">
        <f t="shared" si="9"/>
        <v>7.5</v>
      </c>
    </row>
    <row r="67" spans="1:7" x14ac:dyDescent="0.3">
      <c r="A67" s="267"/>
      <c r="B67" s="270"/>
      <c r="C67" s="130">
        <v>2</v>
      </c>
      <c r="D67" s="55" t="s">
        <v>603</v>
      </c>
      <c r="E67" s="121">
        <f>SUM($I18:$I22)/40</f>
        <v>0.46875</v>
      </c>
      <c r="G67">
        <f t="shared" si="9"/>
        <v>18.75</v>
      </c>
    </row>
    <row r="68" spans="1:7" x14ac:dyDescent="0.3">
      <c r="A68" s="267"/>
      <c r="B68" s="270"/>
      <c r="C68" s="130">
        <v>3</v>
      </c>
      <c r="D68" s="55" t="s">
        <v>604</v>
      </c>
      <c r="E68" s="121">
        <f>SUM($I23:$I25)/40</f>
        <v>0.28125</v>
      </c>
      <c r="G68">
        <f t="shared" si="9"/>
        <v>11.25</v>
      </c>
    </row>
    <row r="69" spans="1:7" x14ac:dyDescent="0.3">
      <c r="A69" s="267"/>
      <c r="B69" s="270"/>
      <c r="C69" s="130">
        <v>4</v>
      </c>
      <c r="D69" s="55" t="s">
        <v>605</v>
      </c>
      <c r="E69" s="121">
        <f>SUM($I26:$I28)/40</f>
        <v>0.25624999999999998</v>
      </c>
      <c r="G69">
        <f t="shared" si="9"/>
        <v>10.25</v>
      </c>
    </row>
    <row r="70" spans="1:7" x14ac:dyDescent="0.3">
      <c r="A70" s="267"/>
      <c r="B70" s="270"/>
      <c r="C70" s="130">
        <v>5</v>
      </c>
      <c r="D70" s="55" t="s">
        <v>606</v>
      </c>
      <c r="E70" s="121">
        <f>SUM($I29:$I31)/40</f>
        <v>0.28125</v>
      </c>
      <c r="G70">
        <f t="shared" si="9"/>
        <v>11.25</v>
      </c>
    </row>
    <row r="71" spans="1:7" x14ac:dyDescent="0.3">
      <c r="A71" s="267"/>
      <c r="B71" s="270"/>
      <c r="C71" s="130">
        <v>6</v>
      </c>
      <c r="D71" s="55" t="s">
        <v>607</v>
      </c>
      <c r="E71" s="121">
        <f>SUM($I32:$I44)/40</f>
        <v>0.66874999999999996</v>
      </c>
      <c r="G71">
        <f t="shared" si="9"/>
        <v>26.75</v>
      </c>
    </row>
    <row r="72" spans="1:7" x14ac:dyDescent="0.3">
      <c r="A72" s="267"/>
      <c r="B72" s="270"/>
      <c r="C72" s="130">
        <v>7</v>
      </c>
      <c r="D72" s="55" t="s">
        <v>608</v>
      </c>
      <c r="E72" s="121">
        <f>SUM($I45)/40</f>
        <v>9.375E-2</v>
      </c>
      <c r="G72">
        <f t="shared" si="9"/>
        <v>3.75</v>
      </c>
    </row>
    <row r="73" spans="1:7" ht="15" thickBot="1" x14ac:dyDescent="0.35">
      <c r="A73" s="268"/>
      <c r="B73" s="271"/>
      <c r="C73" s="131">
        <v>8</v>
      </c>
      <c r="D73" s="115" t="s">
        <v>609</v>
      </c>
      <c r="E73" s="135">
        <f>$I46/40</f>
        <v>6.8750000000000006E-2</v>
      </c>
      <c r="F73" s="56" t="s">
        <v>601</v>
      </c>
      <c r="G73">
        <f t="shared" si="9"/>
        <v>2.75</v>
      </c>
    </row>
    <row r="74" spans="1:7" x14ac:dyDescent="0.3">
      <c r="A74" s="272" t="s">
        <v>397</v>
      </c>
      <c r="B74" s="275">
        <f>$B54/(4*40)</f>
        <v>4.5312499999999999E-2</v>
      </c>
      <c r="C74" s="132">
        <v>1</v>
      </c>
      <c r="D74" s="116" t="s">
        <v>610</v>
      </c>
      <c r="E74" s="122">
        <f>0/40</f>
        <v>0</v>
      </c>
      <c r="G74">
        <f t="shared" si="9"/>
        <v>0</v>
      </c>
    </row>
    <row r="75" spans="1:7" x14ac:dyDescent="0.3">
      <c r="A75" s="273"/>
      <c r="B75" s="276"/>
      <c r="C75" s="133">
        <v>2</v>
      </c>
      <c r="D75" s="111" t="s">
        <v>611</v>
      </c>
      <c r="E75" s="123">
        <f>0/40</f>
        <v>0</v>
      </c>
      <c r="G75">
        <f t="shared" si="9"/>
        <v>0</v>
      </c>
    </row>
    <row r="76" spans="1:7" x14ac:dyDescent="0.3">
      <c r="A76" s="273"/>
      <c r="B76" s="276"/>
      <c r="C76" s="133">
        <v>3</v>
      </c>
      <c r="D76" s="111" t="s">
        <v>612</v>
      </c>
      <c r="E76" s="123">
        <f>SUM($I47:$I48)/40</f>
        <v>8.7499999999999994E-2</v>
      </c>
      <c r="G76">
        <f t="shared" si="9"/>
        <v>3.5</v>
      </c>
    </row>
    <row r="77" spans="1:7" ht="15" thickBot="1" x14ac:dyDescent="0.35">
      <c r="A77" s="274"/>
      <c r="B77" s="277"/>
      <c r="C77" s="134">
        <v>4</v>
      </c>
      <c r="D77" s="117" t="s">
        <v>613</v>
      </c>
      <c r="E77" s="123">
        <f>SUM($I49)/40</f>
        <v>9.375E-2</v>
      </c>
      <c r="G77">
        <f t="shared" si="9"/>
        <v>3.75</v>
      </c>
    </row>
  </sheetData>
  <autoFilter ref="A1:U54" xr:uid="{2CC8AD72-BD63-C344-986A-108CC6255ECE}"/>
  <mergeCells count="6">
    <mergeCell ref="A58:A65"/>
    <mergeCell ref="B58:B65"/>
    <mergeCell ref="A66:A73"/>
    <mergeCell ref="B66:B73"/>
    <mergeCell ref="A74:A77"/>
    <mergeCell ref="B74:B77"/>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9DA69-9C43-1D4A-B50E-14BCEC840412}">
  <dimension ref="A1:U104"/>
  <sheetViews>
    <sheetView topLeftCell="A75" workbookViewId="0">
      <selection activeCell="G84" sqref="G84"/>
    </sheetView>
  </sheetViews>
  <sheetFormatPr defaultColWidth="11.44140625" defaultRowHeight="14.4" x14ac:dyDescent="0.3"/>
  <cols>
    <col min="1" max="1" width="39.33203125" customWidth="1"/>
    <col min="2" max="2" width="10" bestFit="1" customWidth="1"/>
    <col min="3" max="3" width="12.77734375" bestFit="1" customWidth="1"/>
    <col min="4" max="4" width="14.44140625" bestFit="1" customWidth="1"/>
    <col min="5" max="5" width="42.44140625" customWidth="1"/>
    <col min="6" max="6" width="23.44140625" bestFit="1" customWidth="1"/>
    <col min="7" max="7" width="6.6640625" bestFit="1" customWidth="1"/>
    <col min="8" max="8" width="10.6640625" bestFit="1" customWidth="1"/>
    <col min="9" max="9" width="10.33203125" customWidth="1"/>
    <col min="10" max="13" width="30.109375" customWidth="1"/>
    <col min="14" max="14" width="38.44140625" customWidth="1"/>
    <col min="15" max="15" width="43.44140625" customWidth="1"/>
    <col min="16" max="16" width="61.44140625" customWidth="1"/>
  </cols>
  <sheetData>
    <row r="1" spans="1:21" ht="100.8" x14ac:dyDescent="0.3">
      <c r="A1" s="2" t="s">
        <v>0</v>
      </c>
      <c r="B1" s="2" t="s">
        <v>1</v>
      </c>
      <c r="C1" s="3" t="s">
        <v>2</v>
      </c>
      <c r="D1" s="3" t="s">
        <v>3</v>
      </c>
      <c r="E1" s="63" t="s">
        <v>4</v>
      </c>
      <c r="F1" s="3" t="s">
        <v>5</v>
      </c>
      <c r="G1" s="3" t="s">
        <v>6</v>
      </c>
      <c r="H1" s="3" t="s">
        <v>7</v>
      </c>
      <c r="I1" s="3" t="s">
        <v>550</v>
      </c>
      <c r="J1" s="63" t="s">
        <v>8</v>
      </c>
      <c r="K1" s="63" t="s">
        <v>547</v>
      </c>
      <c r="L1" s="63" t="s">
        <v>548</v>
      </c>
      <c r="M1" s="63" t="s">
        <v>549</v>
      </c>
      <c r="N1" s="3" t="s">
        <v>5</v>
      </c>
      <c r="O1" s="71" t="s">
        <v>9</v>
      </c>
      <c r="P1" s="63" t="s">
        <v>10</v>
      </c>
      <c r="Q1" s="79" t="s">
        <v>625</v>
      </c>
      <c r="R1" s="79" t="s">
        <v>552</v>
      </c>
      <c r="S1" s="79" t="s">
        <v>553</v>
      </c>
      <c r="T1" s="79" t="s">
        <v>554</v>
      </c>
      <c r="U1" s="79" t="s">
        <v>555</v>
      </c>
    </row>
    <row r="2" spans="1:21" x14ac:dyDescent="0.3">
      <c r="A2" s="4">
        <v>44811</v>
      </c>
      <c r="B2" s="5" t="s">
        <v>11</v>
      </c>
      <c r="C2" s="6" t="s">
        <v>12</v>
      </c>
      <c r="D2" s="6" t="s">
        <v>49</v>
      </c>
      <c r="E2" s="36" t="s">
        <v>50</v>
      </c>
      <c r="F2" s="6" t="s">
        <v>15</v>
      </c>
      <c r="G2" s="6">
        <v>72</v>
      </c>
      <c r="H2" s="6" t="s">
        <v>16</v>
      </c>
      <c r="I2" s="6">
        <f>H2*24</f>
        <v>3.75</v>
      </c>
      <c r="J2" s="32" t="s">
        <v>51</v>
      </c>
      <c r="K2" s="37">
        <v>100</v>
      </c>
      <c r="L2" s="32">
        <v>3.5</v>
      </c>
      <c r="M2" s="32">
        <f t="shared" ref="M2:M33" si="0">G2/K2</f>
        <v>0.72</v>
      </c>
      <c r="N2" s="21" t="s">
        <v>18</v>
      </c>
      <c r="O2" s="7"/>
      <c r="P2" s="25" t="s">
        <v>52</v>
      </c>
      <c r="Q2">
        <f t="shared" ref="Q2:Q43" si="1">G2/2</f>
        <v>36</v>
      </c>
      <c r="R2">
        <f t="shared" ref="R2:R43" si="2">K2/2</f>
        <v>50</v>
      </c>
      <c r="S2">
        <f>Q2/R2</f>
        <v>0.72</v>
      </c>
      <c r="T2">
        <f>Q2*I2</f>
        <v>135</v>
      </c>
      <c r="U2">
        <f>G2*I2</f>
        <v>270</v>
      </c>
    </row>
    <row r="3" spans="1:21" ht="28.8" x14ac:dyDescent="0.3">
      <c r="A3" s="4">
        <v>44823</v>
      </c>
      <c r="B3" s="5" t="s">
        <v>11</v>
      </c>
      <c r="C3" s="6" t="s">
        <v>20</v>
      </c>
      <c r="D3" s="6" t="s">
        <v>80</v>
      </c>
      <c r="E3" s="36" t="s">
        <v>81</v>
      </c>
      <c r="F3" s="6" t="s">
        <v>15</v>
      </c>
      <c r="G3" s="6">
        <v>60</v>
      </c>
      <c r="H3" s="6" t="s">
        <v>16</v>
      </c>
      <c r="I3" s="6">
        <f t="shared" ref="I3:I66" si="3">H3*24</f>
        <v>3.75</v>
      </c>
      <c r="J3" s="32" t="s">
        <v>51</v>
      </c>
      <c r="K3" s="37">
        <v>100</v>
      </c>
      <c r="L3" s="32">
        <v>3.5</v>
      </c>
      <c r="M3" s="32">
        <f t="shared" si="0"/>
        <v>0.6</v>
      </c>
      <c r="N3" s="21" t="s">
        <v>18</v>
      </c>
      <c r="O3" s="7"/>
      <c r="P3" s="25" t="s">
        <v>52</v>
      </c>
      <c r="Q3">
        <f t="shared" si="1"/>
        <v>30</v>
      </c>
      <c r="R3">
        <f t="shared" si="2"/>
        <v>50</v>
      </c>
      <c r="S3">
        <f t="shared" ref="S3:S51" si="4">Q3/R3</f>
        <v>0.6</v>
      </c>
      <c r="T3">
        <f t="shared" ref="T3:T51" si="5">Q3*I3</f>
        <v>112.5</v>
      </c>
      <c r="U3">
        <f t="shared" ref="U3:U51" si="6">G3*I3</f>
        <v>225</v>
      </c>
    </row>
    <row r="4" spans="1:21" ht="28.8" x14ac:dyDescent="0.3">
      <c r="A4" s="4">
        <v>44823</v>
      </c>
      <c r="B4" s="5" t="s">
        <v>11</v>
      </c>
      <c r="C4" s="6" t="s">
        <v>12</v>
      </c>
      <c r="D4" s="6" t="s">
        <v>80</v>
      </c>
      <c r="E4" s="36" t="s">
        <v>86</v>
      </c>
      <c r="F4" s="6" t="s">
        <v>15</v>
      </c>
      <c r="G4" s="6">
        <v>60</v>
      </c>
      <c r="H4" s="6" t="s">
        <v>16</v>
      </c>
      <c r="I4" s="6">
        <f t="shared" si="3"/>
        <v>3.75</v>
      </c>
      <c r="J4" s="32" t="s">
        <v>51</v>
      </c>
      <c r="K4" s="37">
        <v>100</v>
      </c>
      <c r="L4" s="32">
        <v>3.5</v>
      </c>
      <c r="M4" s="32">
        <f t="shared" si="0"/>
        <v>0.6</v>
      </c>
      <c r="N4" s="21" t="s">
        <v>18</v>
      </c>
      <c r="O4" s="7"/>
      <c r="P4" s="25" t="s">
        <v>52</v>
      </c>
      <c r="Q4">
        <f t="shared" si="1"/>
        <v>30</v>
      </c>
      <c r="R4">
        <f t="shared" si="2"/>
        <v>50</v>
      </c>
      <c r="S4">
        <f t="shared" si="4"/>
        <v>0.6</v>
      </c>
      <c r="T4">
        <f t="shared" si="5"/>
        <v>112.5</v>
      </c>
      <c r="U4">
        <f t="shared" si="6"/>
        <v>225</v>
      </c>
    </row>
    <row r="5" spans="1:21" ht="28.8" x14ac:dyDescent="0.3">
      <c r="A5" s="4">
        <v>44824</v>
      </c>
      <c r="B5" s="5" t="s">
        <v>11</v>
      </c>
      <c r="C5" s="6" t="s">
        <v>20</v>
      </c>
      <c r="D5" s="6" t="s">
        <v>80</v>
      </c>
      <c r="E5" s="36" t="s">
        <v>90</v>
      </c>
      <c r="F5" s="6" t="s">
        <v>15</v>
      </c>
      <c r="G5" s="6">
        <v>60</v>
      </c>
      <c r="H5" s="6" t="s">
        <v>16</v>
      </c>
      <c r="I5" s="6">
        <f t="shared" si="3"/>
        <v>3.75</v>
      </c>
      <c r="J5" s="32" t="s">
        <v>51</v>
      </c>
      <c r="K5" s="37">
        <v>100</v>
      </c>
      <c r="L5" s="32">
        <v>3.5</v>
      </c>
      <c r="M5" s="32">
        <f t="shared" si="0"/>
        <v>0.6</v>
      </c>
      <c r="N5" s="21" t="s">
        <v>18</v>
      </c>
      <c r="O5" s="7"/>
      <c r="P5" s="25" t="s">
        <v>52</v>
      </c>
      <c r="Q5">
        <f t="shared" si="1"/>
        <v>30</v>
      </c>
      <c r="R5">
        <f t="shared" si="2"/>
        <v>50</v>
      </c>
      <c r="S5">
        <f t="shared" si="4"/>
        <v>0.6</v>
      </c>
      <c r="T5">
        <f t="shared" si="5"/>
        <v>112.5</v>
      </c>
      <c r="U5">
        <f t="shared" si="6"/>
        <v>225</v>
      </c>
    </row>
    <row r="6" spans="1:21" ht="28.8" x14ac:dyDescent="0.3">
      <c r="A6" s="4">
        <v>44824</v>
      </c>
      <c r="B6" s="5" t="s">
        <v>11</v>
      </c>
      <c r="C6" s="6" t="s">
        <v>12</v>
      </c>
      <c r="D6" s="6" t="s">
        <v>80</v>
      </c>
      <c r="E6" s="36" t="s">
        <v>97</v>
      </c>
      <c r="F6" s="6" t="s">
        <v>15</v>
      </c>
      <c r="G6" s="6">
        <v>60</v>
      </c>
      <c r="H6" s="6" t="s">
        <v>16</v>
      </c>
      <c r="I6" s="6">
        <f t="shared" si="3"/>
        <v>3.75</v>
      </c>
      <c r="J6" s="32" t="s">
        <v>51</v>
      </c>
      <c r="K6" s="37">
        <v>100</v>
      </c>
      <c r="L6" s="32">
        <v>3.5</v>
      </c>
      <c r="M6" s="32">
        <f t="shared" si="0"/>
        <v>0.6</v>
      </c>
      <c r="N6" s="21" t="s">
        <v>18</v>
      </c>
      <c r="O6" s="7"/>
      <c r="P6" s="25" t="s">
        <v>52</v>
      </c>
      <c r="Q6">
        <f t="shared" si="1"/>
        <v>30</v>
      </c>
      <c r="R6">
        <f t="shared" si="2"/>
        <v>50</v>
      </c>
      <c r="S6">
        <f t="shared" si="4"/>
        <v>0.6</v>
      </c>
      <c r="T6">
        <f t="shared" si="5"/>
        <v>112.5</v>
      </c>
      <c r="U6">
        <f t="shared" si="6"/>
        <v>225</v>
      </c>
    </row>
    <row r="7" spans="1:21" x14ac:dyDescent="0.3">
      <c r="A7" s="4">
        <v>44825</v>
      </c>
      <c r="B7" s="5" t="s">
        <v>11</v>
      </c>
      <c r="C7" s="6" t="s">
        <v>20</v>
      </c>
      <c r="D7" s="6" t="s">
        <v>49</v>
      </c>
      <c r="E7" s="36" t="s">
        <v>101</v>
      </c>
      <c r="F7" s="6" t="s">
        <v>15</v>
      </c>
      <c r="G7" s="6">
        <v>72</v>
      </c>
      <c r="H7" s="6" t="s">
        <v>16</v>
      </c>
      <c r="I7" s="6">
        <f t="shared" si="3"/>
        <v>3.75</v>
      </c>
      <c r="J7" s="32" t="s">
        <v>51</v>
      </c>
      <c r="K7" s="37">
        <v>100</v>
      </c>
      <c r="L7" s="32">
        <v>3.5</v>
      </c>
      <c r="M7" s="32">
        <f t="shared" si="0"/>
        <v>0.72</v>
      </c>
      <c r="N7" s="21" t="s">
        <v>18</v>
      </c>
      <c r="O7" s="7"/>
      <c r="P7" s="25" t="s">
        <v>52</v>
      </c>
      <c r="Q7">
        <f t="shared" si="1"/>
        <v>36</v>
      </c>
      <c r="R7">
        <f t="shared" si="2"/>
        <v>50</v>
      </c>
      <c r="S7">
        <f t="shared" si="4"/>
        <v>0.72</v>
      </c>
      <c r="T7">
        <f t="shared" si="5"/>
        <v>135</v>
      </c>
      <c r="U7">
        <f t="shared" si="6"/>
        <v>270</v>
      </c>
    </row>
    <row r="8" spans="1:21" ht="28.8" x14ac:dyDescent="0.3">
      <c r="A8" s="4">
        <v>44825</v>
      </c>
      <c r="B8" s="5" t="s">
        <v>11</v>
      </c>
      <c r="C8" s="6" t="s">
        <v>12</v>
      </c>
      <c r="D8" s="6" t="s">
        <v>80</v>
      </c>
      <c r="E8" s="36" t="s">
        <v>110</v>
      </c>
      <c r="F8" s="6" t="s">
        <v>15</v>
      </c>
      <c r="G8" s="6">
        <v>60</v>
      </c>
      <c r="H8" s="6" t="s">
        <v>16</v>
      </c>
      <c r="I8" s="6">
        <f t="shared" si="3"/>
        <v>3.75</v>
      </c>
      <c r="J8" s="32" t="s">
        <v>51</v>
      </c>
      <c r="K8" s="37">
        <v>100</v>
      </c>
      <c r="L8" s="32">
        <v>3.5</v>
      </c>
      <c r="M8" s="32">
        <f t="shared" si="0"/>
        <v>0.6</v>
      </c>
      <c r="N8" s="21" t="s">
        <v>18</v>
      </c>
      <c r="O8" s="7"/>
      <c r="P8" s="25" t="s">
        <v>52</v>
      </c>
      <c r="Q8">
        <f t="shared" si="1"/>
        <v>30</v>
      </c>
      <c r="R8">
        <f t="shared" si="2"/>
        <v>50</v>
      </c>
      <c r="S8">
        <f t="shared" si="4"/>
        <v>0.6</v>
      </c>
      <c r="T8">
        <f t="shared" si="5"/>
        <v>112.5</v>
      </c>
      <c r="U8">
        <f t="shared" si="6"/>
        <v>225</v>
      </c>
    </row>
    <row r="9" spans="1:21" ht="28.8" x14ac:dyDescent="0.3">
      <c r="A9" s="4">
        <v>44826</v>
      </c>
      <c r="B9" s="5" t="s">
        <v>11</v>
      </c>
      <c r="C9" s="6" t="s">
        <v>20</v>
      </c>
      <c r="D9" s="6" t="s">
        <v>80</v>
      </c>
      <c r="E9" s="36" t="s">
        <v>113</v>
      </c>
      <c r="F9" s="6" t="s">
        <v>15</v>
      </c>
      <c r="G9" s="6">
        <v>60</v>
      </c>
      <c r="H9" s="6" t="s">
        <v>16</v>
      </c>
      <c r="I9" s="6">
        <f t="shared" si="3"/>
        <v>3.75</v>
      </c>
      <c r="J9" s="32" t="s">
        <v>114</v>
      </c>
      <c r="K9" s="37">
        <v>100</v>
      </c>
      <c r="L9" s="32">
        <v>3.5</v>
      </c>
      <c r="M9" s="32">
        <f t="shared" si="0"/>
        <v>0.6</v>
      </c>
      <c r="N9" s="21" t="s">
        <v>18</v>
      </c>
      <c r="O9" s="7"/>
      <c r="P9" s="25" t="s">
        <v>52</v>
      </c>
      <c r="Q9">
        <f t="shared" si="1"/>
        <v>30</v>
      </c>
      <c r="R9">
        <f t="shared" si="2"/>
        <v>50</v>
      </c>
      <c r="S9">
        <f t="shared" si="4"/>
        <v>0.6</v>
      </c>
      <c r="T9">
        <f t="shared" si="5"/>
        <v>112.5</v>
      </c>
      <c r="U9">
        <f t="shared" si="6"/>
        <v>225</v>
      </c>
    </row>
    <row r="10" spans="1:21" ht="28.8" x14ac:dyDescent="0.3">
      <c r="A10" s="4">
        <v>44827</v>
      </c>
      <c r="B10" s="5" t="s">
        <v>11</v>
      </c>
      <c r="C10" s="6" t="s">
        <v>20</v>
      </c>
      <c r="D10" s="6" t="s">
        <v>80</v>
      </c>
      <c r="E10" s="36" t="s">
        <v>121</v>
      </c>
      <c r="F10" s="6" t="s">
        <v>15</v>
      </c>
      <c r="G10" s="6">
        <v>60</v>
      </c>
      <c r="H10" s="6" t="s">
        <v>16</v>
      </c>
      <c r="I10" s="6">
        <f t="shared" si="3"/>
        <v>3.75</v>
      </c>
      <c r="J10" s="32" t="s">
        <v>114</v>
      </c>
      <c r="K10" s="37">
        <v>100</v>
      </c>
      <c r="L10" s="32">
        <v>3.5</v>
      </c>
      <c r="M10" s="32">
        <f t="shared" si="0"/>
        <v>0.6</v>
      </c>
      <c r="N10" s="21" t="s">
        <v>18</v>
      </c>
      <c r="O10" s="7"/>
      <c r="P10" s="25" t="s">
        <v>52</v>
      </c>
      <c r="Q10">
        <f t="shared" si="1"/>
        <v>30</v>
      </c>
      <c r="R10">
        <f t="shared" si="2"/>
        <v>50</v>
      </c>
      <c r="S10">
        <f t="shared" si="4"/>
        <v>0.6</v>
      </c>
      <c r="T10">
        <f t="shared" si="5"/>
        <v>112.5</v>
      </c>
      <c r="U10">
        <f t="shared" si="6"/>
        <v>225</v>
      </c>
    </row>
    <row r="11" spans="1:21" x14ac:dyDescent="0.3">
      <c r="A11" s="4">
        <v>44827</v>
      </c>
      <c r="B11" s="5" t="s">
        <v>11</v>
      </c>
      <c r="C11" s="6" t="s">
        <v>12</v>
      </c>
      <c r="D11" s="6" t="s">
        <v>80</v>
      </c>
      <c r="E11" s="36" t="s">
        <v>128</v>
      </c>
      <c r="F11" s="6" t="s">
        <v>15</v>
      </c>
      <c r="G11" s="6">
        <v>60</v>
      </c>
      <c r="H11" s="6" t="s">
        <v>16</v>
      </c>
      <c r="I11" s="6">
        <f t="shared" si="3"/>
        <v>3.75</v>
      </c>
      <c r="J11" s="32" t="s">
        <v>51</v>
      </c>
      <c r="K11" s="37">
        <v>100</v>
      </c>
      <c r="L11" s="32">
        <v>3.5</v>
      </c>
      <c r="M11" s="32">
        <f t="shared" si="0"/>
        <v>0.6</v>
      </c>
      <c r="N11" s="21" t="s">
        <v>18</v>
      </c>
      <c r="O11" s="7"/>
      <c r="P11" s="25" t="s">
        <v>52</v>
      </c>
      <c r="Q11">
        <f t="shared" si="1"/>
        <v>30</v>
      </c>
      <c r="R11">
        <f t="shared" si="2"/>
        <v>50</v>
      </c>
      <c r="S11">
        <f t="shared" si="4"/>
        <v>0.6</v>
      </c>
      <c r="T11">
        <f t="shared" si="5"/>
        <v>112.5</v>
      </c>
      <c r="U11">
        <f t="shared" si="6"/>
        <v>225</v>
      </c>
    </row>
    <row r="12" spans="1:21" x14ac:dyDescent="0.3">
      <c r="A12" s="4">
        <v>44846</v>
      </c>
      <c r="B12" s="5" t="s">
        <v>11</v>
      </c>
      <c r="C12" s="6" t="s">
        <v>12</v>
      </c>
      <c r="D12" s="6" t="s">
        <v>49</v>
      </c>
      <c r="E12" s="36" t="s">
        <v>219</v>
      </c>
      <c r="F12" s="6" t="s">
        <v>15</v>
      </c>
      <c r="G12" s="6">
        <v>72</v>
      </c>
      <c r="H12" s="6" t="s">
        <v>16</v>
      </c>
      <c r="I12" s="6">
        <f t="shared" si="3"/>
        <v>3.75</v>
      </c>
      <c r="J12" s="32" t="s">
        <v>114</v>
      </c>
      <c r="K12" s="37">
        <v>100</v>
      </c>
      <c r="L12" s="32">
        <v>3.5</v>
      </c>
      <c r="M12" s="32">
        <f t="shared" si="0"/>
        <v>0.72</v>
      </c>
      <c r="N12" s="21" t="s">
        <v>18</v>
      </c>
      <c r="O12" s="7"/>
      <c r="P12" s="25" t="s">
        <v>52</v>
      </c>
      <c r="Q12">
        <f t="shared" si="1"/>
        <v>36</v>
      </c>
      <c r="R12">
        <f t="shared" si="2"/>
        <v>50</v>
      </c>
      <c r="S12">
        <f t="shared" si="4"/>
        <v>0.72</v>
      </c>
      <c r="T12">
        <f t="shared" si="5"/>
        <v>135</v>
      </c>
      <c r="U12">
        <f t="shared" si="6"/>
        <v>270</v>
      </c>
    </row>
    <row r="13" spans="1:21" x14ac:dyDescent="0.3">
      <c r="A13" s="9">
        <v>44867</v>
      </c>
      <c r="B13" s="10" t="s">
        <v>246</v>
      </c>
      <c r="C13" s="11" t="s">
        <v>20</v>
      </c>
      <c r="D13" s="11" t="s">
        <v>258</v>
      </c>
      <c r="E13" s="34" t="s">
        <v>259</v>
      </c>
      <c r="F13" s="11" t="s">
        <v>211</v>
      </c>
      <c r="G13" s="11">
        <v>80</v>
      </c>
      <c r="H13" s="11" t="s">
        <v>16</v>
      </c>
      <c r="I13" s="6">
        <f t="shared" si="3"/>
        <v>3.75</v>
      </c>
      <c r="J13" s="32" t="s">
        <v>51</v>
      </c>
      <c r="K13" s="37">
        <v>100</v>
      </c>
      <c r="L13" s="32">
        <v>3.5</v>
      </c>
      <c r="M13" s="32">
        <f t="shared" si="0"/>
        <v>0.8</v>
      </c>
      <c r="N13" s="21" t="s">
        <v>18</v>
      </c>
      <c r="O13" s="7"/>
      <c r="P13" s="25" t="s">
        <v>52</v>
      </c>
      <c r="Q13">
        <f t="shared" si="1"/>
        <v>40</v>
      </c>
      <c r="R13">
        <f t="shared" si="2"/>
        <v>50</v>
      </c>
      <c r="S13">
        <f t="shared" si="4"/>
        <v>0.8</v>
      </c>
      <c r="T13">
        <f t="shared" si="5"/>
        <v>150</v>
      </c>
      <c r="U13">
        <f t="shared" si="6"/>
        <v>300</v>
      </c>
    </row>
    <row r="14" spans="1:21" x14ac:dyDescent="0.3">
      <c r="A14" s="9">
        <v>44869</v>
      </c>
      <c r="B14" s="10" t="s">
        <v>246</v>
      </c>
      <c r="C14" s="11" t="s">
        <v>20</v>
      </c>
      <c r="D14" s="11" t="s">
        <v>258</v>
      </c>
      <c r="E14" s="34" t="s">
        <v>266</v>
      </c>
      <c r="F14" s="11" t="s">
        <v>211</v>
      </c>
      <c r="G14" s="11">
        <v>80</v>
      </c>
      <c r="H14" s="11" t="s">
        <v>16</v>
      </c>
      <c r="I14" s="6">
        <f t="shared" si="3"/>
        <v>3.75</v>
      </c>
      <c r="J14" s="32" t="s">
        <v>51</v>
      </c>
      <c r="K14" s="37">
        <v>100</v>
      </c>
      <c r="L14" s="32">
        <v>3.5</v>
      </c>
      <c r="M14" s="32">
        <f t="shared" si="0"/>
        <v>0.8</v>
      </c>
      <c r="N14" s="21" t="s">
        <v>18</v>
      </c>
      <c r="O14" s="7"/>
      <c r="P14" s="25" t="s">
        <v>52</v>
      </c>
      <c r="Q14">
        <f t="shared" si="1"/>
        <v>40</v>
      </c>
      <c r="R14">
        <f t="shared" si="2"/>
        <v>50</v>
      </c>
      <c r="S14">
        <f t="shared" si="4"/>
        <v>0.8</v>
      </c>
      <c r="T14">
        <f t="shared" si="5"/>
        <v>150</v>
      </c>
      <c r="U14">
        <f t="shared" si="6"/>
        <v>300</v>
      </c>
    </row>
    <row r="15" spans="1:21" x14ac:dyDescent="0.3">
      <c r="A15" s="9">
        <v>44872</v>
      </c>
      <c r="B15" s="10" t="s">
        <v>246</v>
      </c>
      <c r="C15" s="11" t="s">
        <v>20</v>
      </c>
      <c r="D15" s="11" t="s">
        <v>268</v>
      </c>
      <c r="E15" s="34" t="s">
        <v>269</v>
      </c>
      <c r="F15" s="11" t="s">
        <v>15</v>
      </c>
      <c r="G15" s="11">
        <v>85</v>
      </c>
      <c r="H15" s="11" t="s">
        <v>16</v>
      </c>
      <c r="I15" s="6">
        <f t="shared" si="3"/>
        <v>3.75</v>
      </c>
      <c r="J15" s="32" t="s">
        <v>51</v>
      </c>
      <c r="K15" s="37">
        <v>100</v>
      </c>
      <c r="L15" s="32">
        <v>3.5</v>
      </c>
      <c r="M15" s="32">
        <f t="shared" si="0"/>
        <v>0.85</v>
      </c>
      <c r="N15" s="21" t="s">
        <v>18</v>
      </c>
      <c r="O15" s="7"/>
      <c r="P15" s="25" t="s">
        <v>52</v>
      </c>
      <c r="Q15">
        <f t="shared" si="1"/>
        <v>42.5</v>
      </c>
      <c r="R15">
        <f t="shared" si="2"/>
        <v>50</v>
      </c>
      <c r="S15">
        <f t="shared" si="4"/>
        <v>0.85</v>
      </c>
      <c r="T15">
        <f t="shared" si="5"/>
        <v>159.375</v>
      </c>
      <c r="U15">
        <f t="shared" si="6"/>
        <v>318.75</v>
      </c>
    </row>
    <row r="16" spans="1:21" x14ac:dyDescent="0.3">
      <c r="A16" s="9">
        <v>44873</v>
      </c>
      <c r="B16" s="10" t="s">
        <v>246</v>
      </c>
      <c r="C16" s="11" t="s">
        <v>20</v>
      </c>
      <c r="D16" s="11" t="s">
        <v>268</v>
      </c>
      <c r="E16" s="34" t="s">
        <v>270</v>
      </c>
      <c r="F16" s="11" t="s">
        <v>15</v>
      </c>
      <c r="G16" s="11">
        <v>85</v>
      </c>
      <c r="H16" s="11" t="s">
        <v>16</v>
      </c>
      <c r="I16" s="6">
        <f t="shared" si="3"/>
        <v>3.75</v>
      </c>
      <c r="J16" s="32" t="s">
        <v>51</v>
      </c>
      <c r="K16" s="37">
        <v>100</v>
      </c>
      <c r="L16" s="32">
        <v>3.5</v>
      </c>
      <c r="M16" s="32">
        <f t="shared" si="0"/>
        <v>0.85</v>
      </c>
      <c r="N16" s="21" t="s">
        <v>18</v>
      </c>
      <c r="O16" s="7"/>
      <c r="P16" s="25" t="s">
        <v>52</v>
      </c>
      <c r="Q16">
        <f t="shared" si="1"/>
        <v>42.5</v>
      </c>
      <c r="R16">
        <f t="shared" si="2"/>
        <v>50</v>
      </c>
      <c r="S16">
        <f t="shared" si="4"/>
        <v>0.85</v>
      </c>
      <c r="T16">
        <f t="shared" si="5"/>
        <v>159.375</v>
      </c>
      <c r="U16">
        <f t="shared" si="6"/>
        <v>318.75</v>
      </c>
    </row>
    <row r="17" spans="1:21" x14ac:dyDescent="0.3">
      <c r="A17" s="9">
        <v>44874</v>
      </c>
      <c r="B17" s="10" t="s">
        <v>246</v>
      </c>
      <c r="C17" s="11" t="s">
        <v>20</v>
      </c>
      <c r="D17" s="11" t="s">
        <v>258</v>
      </c>
      <c r="E17" s="34" t="s">
        <v>259</v>
      </c>
      <c r="F17" s="11" t="s">
        <v>211</v>
      </c>
      <c r="G17" s="11">
        <v>80</v>
      </c>
      <c r="H17" s="11" t="s">
        <v>16</v>
      </c>
      <c r="I17" s="6">
        <f t="shared" si="3"/>
        <v>3.75</v>
      </c>
      <c r="J17" s="32" t="s">
        <v>51</v>
      </c>
      <c r="K17" s="37">
        <v>100</v>
      </c>
      <c r="L17" s="32">
        <v>3.5</v>
      </c>
      <c r="M17" s="32">
        <f t="shared" si="0"/>
        <v>0.8</v>
      </c>
      <c r="N17" s="21" t="s">
        <v>18</v>
      </c>
      <c r="O17" s="7"/>
      <c r="P17" s="25" t="s">
        <v>52</v>
      </c>
      <c r="Q17">
        <f t="shared" si="1"/>
        <v>40</v>
      </c>
      <c r="R17">
        <f t="shared" si="2"/>
        <v>50</v>
      </c>
      <c r="S17">
        <f t="shared" si="4"/>
        <v>0.8</v>
      </c>
      <c r="T17">
        <f t="shared" si="5"/>
        <v>150</v>
      </c>
      <c r="U17">
        <f t="shared" si="6"/>
        <v>300</v>
      </c>
    </row>
    <row r="18" spans="1:21" x14ac:dyDescent="0.3">
      <c r="A18" s="9">
        <v>44875</v>
      </c>
      <c r="B18" s="10" t="s">
        <v>246</v>
      </c>
      <c r="C18" s="11" t="s">
        <v>20</v>
      </c>
      <c r="D18" s="11" t="s">
        <v>271</v>
      </c>
      <c r="E18" s="34" t="s">
        <v>272</v>
      </c>
      <c r="F18" s="11" t="s">
        <v>15</v>
      </c>
      <c r="G18" s="11">
        <v>60</v>
      </c>
      <c r="H18" s="11" t="s">
        <v>16</v>
      </c>
      <c r="I18" s="6">
        <f t="shared" si="3"/>
        <v>3.75</v>
      </c>
      <c r="J18" s="32" t="s">
        <v>51</v>
      </c>
      <c r="K18" s="37">
        <v>100</v>
      </c>
      <c r="L18" s="32">
        <v>3.5</v>
      </c>
      <c r="M18" s="32">
        <f t="shared" si="0"/>
        <v>0.6</v>
      </c>
      <c r="N18" s="21" t="s">
        <v>18</v>
      </c>
      <c r="O18" s="7"/>
      <c r="P18" s="25" t="s">
        <v>52</v>
      </c>
      <c r="Q18">
        <f t="shared" si="1"/>
        <v>30</v>
      </c>
      <c r="R18">
        <f t="shared" si="2"/>
        <v>50</v>
      </c>
      <c r="S18">
        <f t="shared" si="4"/>
        <v>0.6</v>
      </c>
      <c r="T18">
        <f t="shared" si="5"/>
        <v>112.5</v>
      </c>
      <c r="U18">
        <f t="shared" si="6"/>
        <v>225</v>
      </c>
    </row>
    <row r="19" spans="1:21" x14ac:dyDescent="0.3">
      <c r="A19" s="9">
        <v>44876</v>
      </c>
      <c r="B19" s="10" t="s">
        <v>246</v>
      </c>
      <c r="C19" s="11" t="s">
        <v>20</v>
      </c>
      <c r="D19" s="11" t="s">
        <v>258</v>
      </c>
      <c r="E19" s="34" t="s">
        <v>266</v>
      </c>
      <c r="F19" s="11" t="s">
        <v>211</v>
      </c>
      <c r="G19" s="11">
        <v>80</v>
      </c>
      <c r="H19" s="11" t="s">
        <v>16</v>
      </c>
      <c r="I19" s="6">
        <f t="shared" si="3"/>
        <v>3.75</v>
      </c>
      <c r="J19" s="32" t="s">
        <v>51</v>
      </c>
      <c r="K19" s="37">
        <v>100</v>
      </c>
      <c r="L19" s="32">
        <v>3.5</v>
      </c>
      <c r="M19" s="32">
        <f t="shared" si="0"/>
        <v>0.8</v>
      </c>
      <c r="N19" s="21" t="s">
        <v>18</v>
      </c>
      <c r="O19" s="7"/>
      <c r="P19" s="25" t="s">
        <v>52</v>
      </c>
      <c r="Q19">
        <f t="shared" si="1"/>
        <v>40</v>
      </c>
      <c r="R19">
        <f t="shared" si="2"/>
        <v>50</v>
      </c>
      <c r="S19">
        <f t="shared" si="4"/>
        <v>0.8</v>
      </c>
      <c r="T19">
        <f t="shared" si="5"/>
        <v>150</v>
      </c>
      <c r="U19">
        <f t="shared" si="6"/>
        <v>300</v>
      </c>
    </row>
    <row r="20" spans="1:21" x14ac:dyDescent="0.3">
      <c r="A20" s="9">
        <v>44881</v>
      </c>
      <c r="B20" s="10" t="s">
        <v>246</v>
      </c>
      <c r="C20" s="11" t="s">
        <v>20</v>
      </c>
      <c r="D20" s="11" t="s">
        <v>258</v>
      </c>
      <c r="E20" s="34" t="s">
        <v>259</v>
      </c>
      <c r="F20" s="11" t="s">
        <v>211</v>
      </c>
      <c r="G20" s="11">
        <v>80</v>
      </c>
      <c r="H20" s="11" t="s">
        <v>16</v>
      </c>
      <c r="I20" s="6">
        <f t="shared" si="3"/>
        <v>3.75</v>
      </c>
      <c r="J20" s="32" t="s">
        <v>51</v>
      </c>
      <c r="K20" s="37">
        <v>100</v>
      </c>
      <c r="L20" s="32">
        <v>3.5</v>
      </c>
      <c r="M20" s="32">
        <f t="shared" si="0"/>
        <v>0.8</v>
      </c>
      <c r="N20" s="21" t="s">
        <v>18</v>
      </c>
      <c r="O20" s="7"/>
      <c r="P20" s="25" t="s">
        <v>52</v>
      </c>
      <c r="Q20">
        <f t="shared" si="1"/>
        <v>40</v>
      </c>
      <c r="R20">
        <f t="shared" si="2"/>
        <v>50</v>
      </c>
      <c r="S20">
        <f t="shared" si="4"/>
        <v>0.8</v>
      </c>
      <c r="T20">
        <f t="shared" si="5"/>
        <v>150</v>
      </c>
      <c r="U20">
        <f t="shared" si="6"/>
        <v>300</v>
      </c>
    </row>
    <row r="21" spans="1:21" x14ac:dyDescent="0.3">
      <c r="A21" s="9">
        <v>44882</v>
      </c>
      <c r="B21" s="10" t="s">
        <v>246</v>
      </c>
      <c r="C21" s="11" t="s">
        <v>20</v>
      </c>
      <c r="D21" s="11" t="s">
        <v>271</v>
      </c>
      <c r="E21" s="34" t="s">
        <v>272</v>
      </c>
      <c r="F21" s="11" t="s">
        <v>15</v>
      </c>
      <c r="G21" s="11">
        <v>60</v>
      </c>
      <c r="H21" s="11" t="s">
        <v>16</v>
      </c>
      <c r="I21" s="6">
        <f t="shared" si="3"/>
        <v>3.75</v>
      </c>
      <c r="J21" s="32" t="s">
        <v>51</v>
      </c>
      <c r="K21" s="37">
        <v>100</v>
      </c>
      <c r="L21" s="32">
        <v>3.5</v>
      </c>
      <c r="M21" s="32">
        <f t="shared" si="0"/>
        <v>0.6</v>
      </c>
      <c r="N21" s="21" t="s">
        <v>18</v>
      </c>
      <c r="O21" s="7"/>
      <c r="P21" s="25" t="s">
        <v>52</v>
      </c>
      <c r="Q21">
        <f t="shared" si="1"/>
        <v>30</v>
      </c>
      <c r="R21">
        <f t="shared" si="2"/>
        <v>50</v>
      </c>
      <c r="S21">
        <f t="shared" si="4"/>
        <v>0.6</v>
      </c>
      <c r="T21">
        <f t="shared" si="5"/>
        <v>112.5</v>
      </c>
      <c r="U21">
        <f t="shared" si="6"/>
        <v>225</v>
      </c>
    </row>
    <row r="22" spans="1:21" x14ac:dyDescent="0.3">
      <c r="A22" s="9">
        <v>44883</v>
      </c>
      <c r="B22" s="10" t="s">
        <v>246</v>
      </c>
      <c r="C22" s="11" t="s">
        <v>20</v>
      </c>
      <c r="D22" s="11" t="s">
        <v>258</v>
      </c>
      <c r="E22" s="34" t="s">
        <v>266</v>
      </c>
      <c r="F22" s="11" t="s">
        <v>211</v>
      </c>
      <c r="G22" s="11">
        <v>80</v>
      </c>
      <c r="H22" s="11" t="s">
        <v>16</v>
      </c>
      <c r="I22" s="6">
        <f t="shared" si="3"/>
        <v>3.75</v>
      </c>
      <c r="J22" s="32" t="s">
        <v>51</v>
      </c>
      <c r="K22" s="37">
        <v>100</v>
      </c>
      <c r="L22" s="32">
        <v>3.5</v>
      </c>
      <c r="M22" s="32">
        <f t="shared" si="0"/>
        <v>0.8</v>
      </c>
      <c r="N22" s="21" t="s">
        <v>18</v>
      </c>
      <c r="O22" s="7"/>
      <c r="P22" s="25" t="s">
        <v>52</v>
      </c>
      <c r="Q22">
        <f t="shared" si="1"/>
        <v>40</v>
      </c>
      <c r="R22">
        <f t="shared" si="2"/>
        <v>50</v>
      </c>
      <c r="S22">
        <f t="shared" si="4"/>
        <v>0.8</v>
      </c>
      <c r="T22">
        <f t="shared" si="5"/>
        <v>150</v>
      </c>
      <c r="U22">
        <f t="shared" si="6"/>
        <v>300</v>
      </c>
    </row>
    <row r="23" spans="1:21" x14ac:dyDescent="0.3">
      <c r="A23" s="9">
        <v>44888</v>
      </c>
      <c r="B23" s="10" t="s">
        <v>246</v>
      </c>
      <c r="C23" s="11" t="s">
        <v>20</v>
      </c>
      <c r="D23" s="11" t="s">
        <v>258</v>
      </c>
      <c r="E23" s="34" t="s">
        <v>259</v>
      </c>
      <c r="F23" s="11" t="s">
        <v>211</v>
      </c>
      <c r="G23" s="11">
        <v>80</v>
      </c>
      <c r="H23" s="11" t="s">
        <v>16</v>
      </c>
      <c r="I23" s="6">
        <f t="shared" si="3"/>
        <v>3.75</v>
      </c>
      <c r="J23" s="32" t="s">
        <v>51</v>
      </c>
      <c r="K23" s="37">
        <v>100</v>
      </c>
      <c r="L23" s="32">
        <v>3.5</v>
      </c>
      <c r="M23" s="32">
        <f t="shared" si="0"/>
        <v>0.8</v>
      </c>
      <c r="N23" s="21" t="s">
        <v>18</v>
      </c>
      <c r="O23" s="7"/>
      <c r="P23" s="25" t="s">
        <v>52</v>
      </c>
      <c r="Q23">
        <f t="shared" si="1"/>
        <v>40</v>
      </c>
      <c r="R23">
        <f t="shared" si="2"/>
        <v>50</v>
      </c>
      <c r="S23">
        <f t="shared" si="4"/>
        <v>0.8</v>
      </c>
      <c r="T23">
        <f t="shared" si="5"/>
        <v>150</v>
      </c>
      <c r="U23">
        <f t="shared" si="6"/>
        <v>300</v>
      </c>
    </row>
    <row r="24" spans="1:21" x14ac:dyDescent="0.3">
      <c r="A24" s="9">
        <v>44889</v>
      </c>
      <c r="B24" s="10" t="s">
        <v>246</v>
      </c>
      <c r="C24" s="11" t="s">
        <v>20</v>
      </c>
      <c r="D24" s="11" t="s">
        <v>271</v>
      </c>
      <c r="E24" s="34" t="s">
        <v>272</v>
      </c>
      <c r="F24" s="11" t="s">
        <v>15</v>
      </c>
      <c r="G24" s="11">
        <v>60</v>
      </c>
      <c r="H24" s="11" t="s">
        <v>16</v>
      </c>
      <c r="I24" s="6">
        <f t="shared" si="3"/>
        <v>3.75</v>
      </c>
      <c r="J24" s="32" t="s">
        <v>51</v>
      </c>
      <c r="K24" s="37">
        <v>100</v>
      </c>
      <c r="L24" s="32">
        <v>3.5</v>
      </c>
      <c r="M24" s="32">
        <f t="shared" si="0"/>
        <v>0.6</v>
      </c>
      <c r="N24" s="21" t="s">
        <v>18</v>
      </c>
      <c r="O24" s="7"/>
      <c r="P24" s="25" t="s">
        <v>52</v>
      </c>
      <c r="Q24">
        <f t="shared" si="1"/>
        <v>30</v>
      </c>
      <c r="R24">
        <f t="shared" si="2"/>
        <v>50</v>
      </c>
      <c r="S24">
        <f t="shared" si="4"/>
        <v>0.6</v>
      </c>
      <c r="T24">
        <f t="shared" si="5"/>
        <v>112.5</v>
      </c>
      <c r="U24">
        <f t="shared" si="6"/>
        <v>225</v>
      </c>
    </row>
    <row r="25" spans="1:21" x14ac:dyDescent="0.3">
      <c r="A25" s="9">
        <v>44890</v>
      </c>
      <c r="B25" s="10" t="s">
        <v>246</v>
      </c>
      <c r="C25" s="11" t="s">
        <v>242</v>
      </c>
      <c r="D25" s="11" t="s">
        <v>258</v>
      </c>
      <c r="E25" s="34" t="s">
        <v>324</v>
      </c>
      <c r="F25" s="11" t="s">
        <v>325</v>
      </c>
      <c r="G25" s="11">
        <v>85</v>
      </c>
      <c r="H25" s="11" t="s">
        <v>245</v>
      </c>
      <c r="I25" s="6">
        <f t="shared" si="3"/>
        <v>2.75</v>
      </c>
      <c r="J25" s="32" t="s">
        <v>51</v>
      </c>
      <c r="K25" s="37">
        <v>100</v>
      </c>
      <c r="L25" s="32">
        <v>3.5</v>
      </c>
      <c r="M25" s="32">
        <f t="shared" si="0"/>
        <v>0.85</v>
      </c>
      <c r="N25" s="21" t="s">
        <v>18</v>
      </c>
      <c r="O25" s="7"/>
      <c r="P25" s="25" t="s">
        <v>52</v>
      </c>
      <c r="Q25">
        <f t="shared" si="1"/>
        <v>42.5</v>
      </c>
      <c r="R25">
        <f t="shared" si="2"/>
        <v>50</v>
      </c>
      <c r="S25">
        <f t="shared" si="4"/>
        <v>0.85</v>
      </c>
      <c r="T25">
        <f t="shared" si="5"/>
        <v>116.875</v>
      </c>
      <c r="U25">
        <f t="shared" si="6"/>
        <v>233.75</v>
      </c>
    </row>
    <row r="26" spans="1:21" x14ac:dyDescent="0.3">
      <c r="A26" s="9">
        <v>44895</v>
      </c>
      <c r="B26" s="10" t="s">
        <v>246</v>
      </c>
      <c r="C26" s="11" t="s">
        <v>20</v>
      </c>
      <c r="D26" s="11" t="s">
        <v>258</v>
      </c>
      <c r="E26" s="34" t="s">
        <v>259</v>
      </c>
      <c r="F26" s="11" t="s">
        <v>211</v>
      </c>
      <c r="G26" s="11">
        <v>80</v>
      </c>
      <c r="H26" s="11" t="s">
        <v>16</v>
      </c>
      <c r="I26" s="6">
        <f t="shared" si="3"/>
        <v>3.75</v>
      </c>
      <c r="J26" s="32" t="s">
        <v>51</v>
      </c>
      <c r="K26" s="37">
        <v>100</v>
      </c>
      <c r="L26" s="32">
        <v>3.5</v>
      </c>
      <c r="M26" s="32">
        <f t="shared" si="0"/>
        <v>0.8</v>
      </c>
      <c r="N26" s="21" t="s">
        <v>18</v>
      </c>
      <c r="O26" s="7"/>
      <c r="P26" s="25" t="s">
        <v>52</v>
      </c>
      <c r="Q26">
        <f t="shared" si="1"/>
        <v>40</v>
      </c>
      <c r="R26">
        <f t="shared" si="2"/>
        <v>50</v>
      </c>
      <c r="S26">
        <f t="shared" si="4"/>
        <v>0.8</v>
      </c>
      <c r="T26">
        <f t="shared" si="5"/>
        <v>150</v>
      </c>
      <c r="U26">
        <f t="shared" si="6"/>
        <v>300</v>
      </c>
    </row>
    <row r="27" spans="1:21" x14ac:dyDescent="0.3">
      <c r="A27" s="9">
        <v>44896</v>
      </c>
      <c r="B27" s="10" t="s">
        <v>246</v>
      </c>
      <c r="C27" s="11" t="s">
        <v>20</v>
      </c>
      <c r="D27" s="11" t="s">
        <v>271</v>
      </c>
      <c r="E27" s="34" t="s">
        <v>272</v>
      </c>
      <c r="F27" s="11" t="s">
        <v>15</v>
      </c>
      <c r="G27" s="11">
        <v>60</v>
      </c>
      <c r="H27" s="11" t="s">
        <v>16</v>
      </c>
      <c r="I27" s="6">
        <f t="shared" si="3"/>
        <v>3.75</v>
      </c>
      <c r="J27" s="32" t="s">
        <v>51</v>
      </c>
      <c r="K27" s="37">
        <v>100</v>
      </c>
      <c r="L27" s="32">
        <v>3.5</v>
      </c>
      <c r="M27" s="32">
        <f t="shared" si="0"/>
        <v>0.6</v>
      </c>
      <c r="N27" s="21" t="s">
        <v>18</v>
      </c>
      <c r="O27" s="7"/>
      <c r="P27" s="25" t="s">
        <v>52</v>
      </c>
      <c r="Q27">
        <f t="shared" si="1"/>
        <v>30</v>
      </c>
      <c r="R27">
        <f t="shared" si="2"/>
        <v>50</v>
      </c>
      <c r="S27">
        <f t="shared" si="4"/>
        <v>0.6</v>
      </c>
      <c r="T27">
        <f t="shared" si="5"/>
        <v>112.5</v>
      </c>
      <c r="U27">
        <f t="shared" si="6"/>
        <v>225</v>
      </c>
    </row>
    <row r="28" spans="1:21" x14ac:dyDescent="0.3">
      <c r="A28" s="9">
        <v>44897</v>
      </c>
      <c r="B28" s="10" t="s">
        <v>246</v>
      </c>
      <c r="C28" s="11" t="s">
        <v>20</v>
      </c>
      <c r="D28" s="11" t="s">
        <v>258</v>
      </c>
      <c r="E28" s="34" t="s">
        <v>266</v>
      </c>
      <c r="F28" s="11" t="s">
        <v>211</v>
      </c>
      <c r="G28" s="11">
        <v>80</v>
      </c>
      <c r="H28" s="11" t="s">
        <v>16</v>
      </c>
      <c r="I28" s="6">
        <f t="shared" si="3"/>
        <v>3.75</v>
      </c>
      <c r="J28" s="32" t="s">
        <v>51</v>
      </c>
      <c r="K28" s="37">
        <v>100</v>
      </c>
      <c r="L28" s="32">
        <v>3.5</v>
      </c>
      <c r="M28" s="32">
        <f t="shared" si="0"/>
        <v>0.8</v>
      </c>
      <c r="N28" s="21" t="s">
        <v>18</v>
      </c>
      <c r="O28" s="7"/>
      <c r="P28" s="25" t="s">
        <v>52</v>
      </c>
      <c r="Q28">
        <f t="shared" si="1"/>
        <v>40</v>
      </c>
      <c r="R28">
        <f t="shared" si="2"/>
        <v>50</v>
      </c>
      <c r="S28">
        <f t="shared" si="4"/>
        <v>0.8</v>
      </c>
      <c r="T28">
        <f t="shared" si="5"/>
        <v>150</v>
      </c>
      <c r="U28">
        <f t="shared" si="6"/>
        <v>300</v>
      </c>
    </row>
    <row r="29" spans="1:21" ht="28.8" x14ac:dyDescent="0.3">
      <c r="A29" s="9">
        <v>44900</v>
      </c>
      <c r="B29" s="10" t="s">
        <v>246</v>
      </c>
      <c r="C29" s="11" t="s">
        <v>20</v>
      </c>
      <c r="D29" s="11" t="s">
        <v>337</v>
      </c>
      <c r="E29" s="34" t="s">
        <v>338</v>
      </c>
      <c r="F29" s="11" t="s">
        <v>339</v>
      </c>
      <c r="G29" s="11"/>
      <c r="H29" s="11" t="s">
        <v>58</v>
      </c>
      <c r="I29" s="6">
        <f t="shared" si="3"/>
        <v>1.75</v>
      </c>
      <c r="J29" s="32" t="s">
        <v>114</v>
      </c>
      <c r="K29" s="37">
        <v>100</v>
      </c>
      <c r="L29" s="32">
        <v>3.5</v>
      </c>
      <c r="M29" s="32">
        <f t="shared" si="0"/>
        <v>0</v>
      </c>
      <c r="N29" s="21" t="s">
        <v>18</v>
      </c>
      <c r="O29" s="7"/>
      <c r="P29" s="25" t="s">
        <v>52</v>
      </c>
      <c r="Q29">
        <f t="shared" si="1"/>
        <v>0</v>
      </c>
      <c r="R29">
        <f t="shared" si="2"/>
        <v>50</v>
      </c>
      <c r="S29">
        <f t="shared" si="4"/>
        <v>0</v>
      </c>
      <c r="T29">
        <f t="shared" si="5"/>
        <v>0</v>
      </c>
      <c r="U29">
        <f t="shared" si="6"/>
        <v>0</v>
      </c>
    </row>
    <row r="30" spans="1:21" ht="28.8" x14ac:dyDescent="0.3">
      <c r="A30" s="9">
        <v>44900</v>
      </c>
      <c r="B30" s="10" t="s">
        <v>246</v>
      </c>
      <c r="C30" s="11" t="s">
        <v>82</v>
      </c>
      <c r="D30" s="11" t="s">
        <v>337</v>
      </c>
      <c r="E30" s="34" t="s">
        <v>343</v>
      </c>
      <c r="F30" s="11" t="s">
        <v>15</v>
      </c>
      <c r="G30" s="11">
        <v>30</v>
      </c>
      <c r="H30" s="11" t="s">
        <v>58</v>
      </c>
      <c r="I30" s="6">
        <f t="shared" si="3"/>
        <v>1.75</v>
      </c>
      <c r="J30" s="32" t="s">
        <v>51</v>
      </c>
      <c r="K30" s="37">
        <v>100</v>
      </c>
      <c r="L30" s="32">
        <v>3.5</v>
      </c>
      <c r="M30" s="32">
        <f t="shared" si="0"/>
        <v>0.3</v>
      </c>
      <c r="N30" s="21" t="s">
        <v>18</v>
      </c>
      <c r="O30" s="7"/>
      <c r="P30" s="25" t="s">
        <v>52</v>
      </c>
      <c r="Q30">
        <f t="shared" si="1"/>
        <v>15</v>
      </c>
      <c r="R30">
        <f t="shared" si="2"/>
        <v>50</v>
      </c>
      <c r="S30">
        <f t="shared" si="4"/>
        <v>0.3</v>
      </c>
      <c r="T30">
        <f t="shared" si="5"/>
        <v>26.25</v>
      </c>
      <c r="U30">
        <f t="shared" si="6"/>
        <v>52.5</v>
      </c>
    </row>
    <row r="31" spans="1:21" ht="28.8" x14ac:dyDescent="0.3">
      <c r="A31" s="9">
        <v>44900</v>
      </c>
      <c r="B31" s="10" t="s">
        <v>246</v>
      </c>
      <c r="C31" s="11" t="s">
        <v>12</v>
      </c>
      <c r="D31" s="11" t="s">
        <v>337</v>
      </c>
      <c r="E31" s="34" t="s">
        <v>345</v>
      </c>
      <c r="F31" s="11" t="s">
        <v>15</v>
      </c>
      <c r="G31" s="11">
        <v>30</v>
      </c>
      <c r="H31" s="11" t="s">
        <v>58</v>
      </c>
      <c r="I31" s="6">
        <f t="shared" si="3"/>
        <v>1.75</v>
      </c>
      <c r="J31" s="32" t="s">
        <v>51</v>
      </c>
      <c r="K31" s="37">
        <v>100</v>
      </c>
      <c r="L31" s="32">
        <v>3.5</v>
      </c>
      <c r="M31" s="32">
        <f t="shared" si="0"/>
        <v>0.3</v>
      </c>
      <c r="N31" s="21" t="s">
        <v>18</v>
      </c>
      <c r="O31" s="7"/>
      <c r="P31" s="25" t="s">
        <v>52</v>
      </c>
      <c r="Q31">
        <f t="shared" si="1"/>
        <v>15</v>
      </c>
      <c r="R31">
        <f t="shared" si="2"/>
        <v>50</v>
      </c>
      <c r="S31">
        <f t="shared" si="4"/>
        <v>0.3</v>
      </c>
      <c r="T31">
        <f t="shared" si="5"/>
        <v>26.25</v>
      </c>
      <c r="U31">
        <f t="shared" si="6"/>
        <v>52.5</v>
      </c>
    </row>
    <row r="32" spans="1:21" ht="28.8" x14ac:dyDescent="0.3">
      <c r="A32" s="9">
        <v>44900</v>
      </c>
      <c r="B32" s="10" t="s">
        <v>246</v>
      </c>
      <c r="C32" s="11" t="s">
        <v>235</v>
      </c>
      <c r="D32" s="11" t="s">
        <v>337</v>
      </c>
      <c r="E32" s="34" t="s">
        <v>347</v>
      </c>
      <c r="F32" s="11" t="s">
        <v>15</v>
      </c>
      <c r="G32" s="11">
        <v>30</v>
      </c>
      <c r="H32" s="11" t="s">
        <v>58</v>
      </c>
      <c r="I32" s="6">
        <f t="shared" si="3"/>
        <v>1.75</v>
      </c>
      <c r="J32" s="32" t="s">
        <v>51</v>
      </c>
      <c r="K32" s="37">
        <v>100</v>
      </c>
      <c r="L32" s="32">
        <v>3.5</v>
      </c>
      <c r="M32" s="32">
        <f t="shared" si="0"/>
        <v>0.3</v>
      </c>
      <c r="N32" s="21" t="s">
        <v>18</v>
      </c>
      <c r="O32" s="7"/>
      <c r="P32" s="25" t="s">
        <v>52</v>
      </c>
      <c r="Q32">
        <f t="shared" si="1"/>
        <v>15</v>
      </c>
      <c r="R32">
        <f t="shared" si="2"/>
        <v>50</v>
      </c>
      <c r="S32">
        <f t="shared" si="4"/>
        <v>0.3</v>
      </c>
      <c r="T32">
        <f t="shared" si="5"/>
        <v>26.25</v>
      </c>
      <c r="U32">
        <f t="shared" si="6"/>
        <v>52.5</v>
      </c>
    </row>
    <row r="33" spans="1:21" ht="28.8" x14ac:dyDescent="0.3">
      <c r="A33" s="9">
        <v>44901</v>
      </c>
      <c r="B33" s="10" t="s">
        <v>246</v>
      </c>
      <c r="C33" s="11" t="s">
        <v>20</v>
      </c>
      <c r="D33" s="11" t="s">
        <v>337</v>
      </c>
      <c r="E33" s="34" t="s">
        <v>350</v>
      </c>
      <c r="F33" s="11" t="s">
        <v>15</v>
      </c>
      <c r="G33" s="11">
        <v>30</v>
      </c>
      <c r="H33" s="11" t="s">
        <v>58</v>
      </c>
      <c r="I33" s="6">
        <f t="shared" si="3"/>
        <v>1.75</v>
      </c>
      <c r="J33" s="32" t="s">
        <v>51</v>
      </c>
      <c r="K33" s="37">
        <v>100</v>
      </c>
      <c r="L33" s="32">
        <v>3.5</v>
      </c>
      <c r="M33" s="32">
        <f t="shared" si="0"/>
        <v>0.3</v>
      </c>
      <c r="N33" s="21" t="s">
        <v>18</v>
      </c>
      <c r="O33" s="7"/>
      <c r="P33" s="25" t="s">
        <v>52</v>
      </c>
      <c r="Q33">
        <f t="shared" si="1"/>
        <v>15</v>
      </c>
      <c r="R33">
        <f t="shared" si="2"/>
        <v>50</v>
      </c>
      <c r="S33">
        <f t="shared" si="4"/>
        <v>0.3</v>
      </c>
      <c r="T33">
        <f t="shared" si="5"/>
        <v>26.25</v>
      </c>
      <c r="U33">
        <f t="shared" si="6"/>
        <v>52.5</v>
      </c>
    </row>
    <row r="34" spans="1:21" ht="28.8" x14ac:dyDescent="0.3">
      <c r="A34" s="9">
        <v>44901</v>
      </c>
      <c r="B34" s="10" t="s">
        <v>246</v>
      </c>
      <c r="C34" s="11" t="s">
        <v>82</v>
      </c>
      <c r="D34" s="11" t="s">
        <v>337</v>
      </c>
      <c r="E34" s="34" t="s">
        <v>354</v>
      </c>
      <c r="F34" s="11" t="s">
        <v>15</v>
      </c>
      <c r="G34" s="11">
        <v>30</v>
      </c>
      <c r="H34" s="11" t="s">
        <v>58</v>
      </c>
      <c r="I34" s="6">
        <f t="shared" si="3"/>
        <v>1.75</v>
      </c>
      <c r="J34" s="32" t="s">
        <v>51</v>
      </c>
      <c r="K34" s="37">
        <v>100</v>
      </c>
      <c r="L34" s="32">
        <v>3.5</v>
      </c>
      <c r="M34" s="32">
        <f t="shared" ref="M34:M65" si="7">G34/K34</f>
        <v>0.3</v>
      </c>
      <c r="N34" s="21" t="s">
        <v>18</v>
      </c>
      <c r="O34" s="7"/>
      <c r="P34" s="25" t="s">
        <v>52</v>
      </c>
      <c r="Q34">
        <f t="shared" si="1"/>
        <v>15</v>
      </c>
      <c r="R34">
        <f t="shared" si="2"/>
        <v>50</v>
      </c>
      <c r="S34">
        <f t="shared" si="4"/>
        <v>0.3</v>
      </c>
      <c r="T34">
        <f t="shared" si="5"/>
        <v>26.25</v>
      </c>
      <c r="U34">
        <f t="shared" si="6"/>
        <v>52.5</v>
      </c>
    </row>
    <row r="35" spans="1:21" ht="28.8" x14ac:dyDescent="0.3">
      <c r="A35" s="9">
        <v>44901</v>
      </c>
      <c r="B35" s="10" t="s">
        <v>246</v>
      </c>
      <c r="C35" s="11" t="s">
        <v>12</v>
      </c>
      <c r="D35" s="11" t="s">
        <v>337</v>
      </c>
      <c r="E35" s="34" t="s">
        <v>356</v>
      </c>
      <c r="F35" s="11" t="s">
        <v>15</v>
      </c>
      <c r="G35" s="11">
        <v>30</v>
      </c>
      <c r="H35" s="11" t="s">
        <v>58</v>
      </c>
      <c r="I35" s="6">
        <f t="shared" si="3"/>
        <v>1.75</v>
      </c>
      <c r="J35" s="32" t="s">
        <v>114</v>
      </c>
      <c r="K35" s="37">
        <v>100</v>
      </c>
      <c r="L35" s="32">
        <v>3.5</v>
      </c>
      <c r="M35" s="32">
        <f t="shared" si="7"/>
        <v>0.3</v>
      </c>
      <c r="N35" s="21" t="s">
        <v>18</v>
      </c>
      <c r="O35" s="7"/>
      <c r="P35" s="25" t="s">
        <v>52</v>
      </c>
      <c r="Q35">
        <f t="shared" si="1"/>
        <v>15</v>
      </c>
      <c r="R35">
        <f t="shared" si="2"/>
        <v>50</v>
      </c>
      <c r="S35">
        <f t="shared" si="4"/>
        <v>0.3</v>
      </c>
      <c r="T35">
        <f t="shared" si="5"/>
        <v>26.25</v>
      </c>
      <c r="U35">
        <f t="shared" si="6"/>
        <v>52.5</v>
      </c>
    </row>
    <row r="36" spans="1:21" ht="28.8" x14ac:dyDescent="0.3">
      <c r="A36" s="9">
        <v>44901</v>
      </c>
      <c r="B36" s="10" t="s">
        <v>246</v>
      </c>
      <c r="C36" s="11" t="s">
        <v>235</v>
      </c>
      <c r="D36" s="11" t="s">
        <v>337</v>
      </c>
      <c r="E36" s="34" t="s">
        <v>359</v>
      </c>
      <c r="F36" s="11" t="s">
        <v>15</v>
      </c>
      <c r="G36" s="11">
        <v>30</v>
      </c>
      <c r="H36" s="11" t="s">
        <v>58</v>
      </c>
      <c r="I36" s="6">
        <f t="shared" si="3"/>
        <v>1.75</v>
      </c>
      <c r="J36" s="32" t="s">
        <v>114</v>
      </c>
      <c r="K36" s="37">
        <v>100</v>
      </c>
      <c r="L36" s="32">
        <v>3.5</v>
      </c>
      <c r="M36" s="32">
        <f t="shared" si="7"/>
        <v>0.3</v>
      </c>
      <c r="N36" s="21" t="s">
        <v>18</v>
      </c>
      <c r="O36" s="7"/>
      <c r="P36" s="25" t="s">
        <v>52</v>
      </c>
      <c r="Q36">
        <f t="shared" si="1"/>
        <v>15</v>
      </c>
      <c r="R36">
        <f t="shared" si="2"/>
        <v>50</v>
      </c>
      <c r="S36">
        <f t="shared" si="4"/>
        <v>0.3</v>
      </c>
      <c r="T36">
        <f t="shared" si="5"/>
        <v>26.25</v>
      </c>
      <c r="U36">
        <f t="shared" si="6"/>
        <v>52.5</v>
      </c>
    </row>
    <row r="37" spans="1:21" ht="28.8" x14ac:dyDescent="0.3">
      <c r="A37" s="9">
        <v>44902</v>
      </c>
      <c r="B37" s="10" t="s">
        <v>246</v>
      </c>
      <c r="C37" s="11" t="s">
        <v>82</v>
      </c>
      <c r="D37" s="11" t="s">
        <v>337</v>
      </c>
      <c r="E37" s="34" t="s">
        <v>362</v>
      </c>
      <c r="F37" s="11" t="s">
        <v>15</v>
      </c>
      <c r="G37" s="11">
        <v>30</v>
      </c>
      <c r="H37" s="11" t="s">
        <v>58</v>
      </c>
      <c r="I37" s="6">
        <f t="shared" si="3"/>
        <v>1.75</v>
      </c>
      <c r="J37" s="32" t="s">
        <v>51</v>
      </c>
      <c r="K37" s="37">
        <v>100</v>
      </c>
      <c r="L37" s="32">
        <v>3.5</v>
      </c>
      <c r="M37" s="32">
        <f t="shared" si="7"/>
        <v>0.3</v>
      </c>
      <c r="N37" s="21" t="s">
        <v>18</v>
      </c>
      <c r="O37" s="7"/>
      <c r="P37" s="25" t="s">
        <v>52</v>
      </c>
      <c r="Q37">
        <f t="shared" si="1"/>
        <v>15</v>
      </c>
      <c r="R37">
        <f t="shared" si="2"/>
        <v>50</v>
      </c>
      <c r="S37">
        <f t="shared" si="4"/>
        <v>0.3</v>
      </c>
      <c r="T37">
        <f t="shared" si="5"/>
        <v>26.25</v>
      </c>
      <c r="U37">
        <f t="shared" si="6"/>
        <v>52.5</v>
      </c>
    </row>
    <row r="38" spans="1:21" ht="28.8" x14ac:dyDescent="0.3">
      <c r="A38" s="9">
        <v>44902</v>
      </c>
      <c r="B38" s="10" t="s">
        <v>246</v>
      </c>
      <c r="C38" s="11" t="s">
        <v>12</v>
      </c>
      <c r="D38" s="11" t="s">
        <v>337</v>
      </c>
      <c r="E38" s="34" t="s">
        <v>365</v>
      </c>
      <c r="F38" s="11" t="s">
        <v>15</v>
      </c>
      <c r="G38" s="11">
        <v>30</v>
      </c>
      <c r="H38" s="11" t="s">
        <v>58</v>
      </c>
      <c r="I38" s="6">
        <f t="shared" si="3"/>
        <v>1.75</v>
      </c>
      <c r="J38" s="32" t="s">
        <v>114</v>
      </c>
      <c r="K38" s="37">
        <v>100</v>
      </c>
      <c r="L38" s="32">
        <v>3.5</v>
      </c>
      <c r="M38" s="32">
        <f t="shared" si="7"/>
        <v>0.3</v>
      </c>
      <c r="N38" s="21" t="s">
        <v>18</v>
      </c>
      <c r="O38" s="7"/>
      <c r="P38" s="25" t="s">
        <v>52</v>
      </c>
      <c r="Q38">
        <f t="shared" si="1"/>
        <v>15</v>
      </c>
      <c r="R38">
        <f t="shared" si="2"/>
        <v>50</v>
      </c>
      <c r="S38">
        <f t="shared" si="4"/>
        <v>0.3</v>
      </c>
      <c r="T38">
        <f t="shared" si="5"/>
        <v>26.25</v>
      </c>
      <c r="U38">
        <f t="shared" si="6"/>
        <v>52.5</v>
      </c>
    </row>
    <row r="39" spans="1:21" ht="28.8" x14ac:dyDescent="0.3">
      <c r="A39" s="9">
        <v>44902</v>
      </c>
      <c r="B39" s="10" t="s">
        <v>246</v>
      </c>
      <c r="C39" s="11" t="s">
        <v>235</v>
      </c>
      <c r="D39" s="11" t="s">
        <v>337</v>
      </c>
      <c r="E39" s="34" t="s">
        <v>367</v>
      </c>
      <c r="F39" s="11" t="s">
        <v>15</v>
      </c>
      <c r="G39" s="11">
        <v>30</v>
      </c>
      <c r="H39" s="11" t="s">
        <v>58</v>
      </c>
      <c r="I39" s="6">
        <f t="shared" si="3"/>
        <v>1.75</v>
      </c>
      <c r="J39" s="32" t="s">
        <v>51</v>
      </c>
      <c r="K39" s="37">
        <v>100</v>
      </c>
      <c r="L39" s="32">
        <v>3.5</v>
      </c>
      <c r="M39" s="32">
        <f t="shared" si="7"/>
        <v>0.3</v>
      </c>
      <c r="N39" s="21" t="s">
        <v>18</v>
      </c>
      <c r="O39" s="7"/>
      <c r="P39" s="25" t="s">
        <v>52</v>
      </c>
      <c r="Q39">
        <f t="shared" si="1"/>
        <v>15</v>
      </c>
      <c r="R39">
        <f t="shared" si="2"/>
        <v>50</v>
      </c>
      <c r="S39">
        <f t="shared" si="4"/>
        <v>0.3</v>
      </c>
      <c r="T39">
        <f t="shared" si="5"/>
        <v>26.25</v>
      </c>
      <c r="U39">
        <f t="shared" si="6"/>
        <v>52.5</v>
      </c>
    </row>
    <row r="40" spans="1:21" x14ac:dyDescent="0.3">
      <c r="A40" s="9">
        <v>44903</v>
      </c>
      <c r="B40" s="10" t="s">
        <v>246</v>
      </c>
      <c r="C40" s="11" t="s">
        <v>20</v>
      </c>
      <c r="D40" s="11" t="s">
        <v>271</v>
      </c>
      <c r="E40" s="34" t="s">
        <v>272</v>
      </c>
      <c r="F40" s="11" t="s">
        <v>15</v>
      </c>
      <c r="G40" s="11">
        <v>60</v>
      </c>
      <c r="H40" s="11" t="s">
        <v>16</v>
      </c>
      <c r="I40" s="6">
        <f t="shared" si="3"/>
        <v>3.75</v>
      </c>
      <c r="J40" s="32" t="s">
        <v>51</v>
      </c>
      <c r="K40" s="37">
        <v>100</v>
      </c>
      <c r="L40" s="32">
        <v>3.5</v>
      </c>
      <c r="M40" s="32">
        <f t="shared" si="7"/>
        <v>0.6</v>
      </c>
      <c r="N40" s="21" t="s">
        <v>18</v>
      </c>
      <c r="O40" s="7"/>
      <c r="P40" s="25" t="s">
        <v>52</v>
      </c>
      <c r="Q40">
        <f t="shared" si="1"/>
        <v>30</v>
      </c>
      <c r="R40">
        <f t="shared" si="2"/>
        <v>50</v>
      </c>
      <c r="S40">
        <f t="shared" si="4"/>
        <v>0.6</v>
      </c>
      <c r="T40">
        <f t="shared" si="5"/>
        <v>112.5</v>
      </c>
      <c r="U40">
        <f t="shared" si="6"/>
        <v>225</v>
      </c>
    </row>
    <row r="41" spans="1:21" x14ac:dyDescent="0.3">
      <c r="A41" s="9">
        <v>44904</v>
      </c>
      <c r="B41" s="10" t="s">
        <v>246</v>
      </c>
      <c r="C41" s="11" t="s">
        <v>20</v>
      </c>
      <c r="D41" s="11" t="s">
        <v>258</v>
      </c>
      <c r="E41" s="34" t="s">
        <v>266</v>
      </c>
      <c r="F41" s="11" t="s">
        <v>211</v>
      </c>
      <c r="G41" s="11">
        <v>80</v>
      </c>
      <c r="H41" s="11" t="s">
        <v>16</v>
      </c>
      <c r="I41" s="6">
        <f t="shared" si="3"/>
        <v>3.75</v>
      </c>
      <c r="J41" s="32" t="s">
        <v>51</v>
      </c>
      <c r="K41" s="37">
        <v>100</v>
      </c>
      <c r="L41" s="32">
        <v>3.5</v>
      </c>
      <c r="M41" s="32">
        <f t="shared" si="7"/>
        <v>0.8</v>
      </c>
      <c r="N41" s="21" t="s">
        <v>18</v>
      </c>
      <c r="O41" s="7"/>
      <c r="P41" s="25" t="s">
        <v>52</v>
      </c>
      <c r="Q41">
        <f t="shared" si="1"/>
        <v>40</v>
      </c>
      <c r="R41">
        <f t="shared" si="2"/>
        <v>50</v>
      </c>
      <c r="S41">
        <f t="shared" si="4"/>
        <v>0.8</v>
      </c>
      <c r="T41">
        <f t="shared" si="5"/>
        <v>150</v>
      </c>
      <c r="U41">
        <f t="shared" si="6"/>
        <v>300</v>
      </c>
    </row>
    <row r="42" spans="1:21" x14ac:dyDescent="0.3">
      <c r="A42" s="9">
        <v>44909</v>
      </c>
      <c r="B42" s="10" t="s">
        <v>246</v>
      </c>
      <c r="C42" s="11" t="s">
        <v>20</v>
      </c>
      <c r="D42" s="11" t="s">
        <v>258</v>
      </c>
      <c r="E42" s="34" t="s">
        <v>259</v>
      </c>
      <c r="F42" s="11" t="s">
        <v>211</v>
      </c>
      <c r="G42" s="11">
        <v>80</v>
      </c>
      <c r="H42" s="11" t="s">
        <v>16</v>
      </c>
      <c r="I42" s="6">
        <f t="shared" si="3"/>
        <v>3.75</v>
      </c>
      <c r="J42" s="32" t="s">
        <v>51</v>
      </c>
      <c r="K42" s="37">
        <v>100</v>
      </c>
      <c r="L42" s="32">
        <v>3.5</v>
      </c>
      <c r="M42" s="32">
        <f t="shared" si="7"/>
        <v>0.8</v>
      </c>
      <c r="N42" s="21" t="s">
        <v>18</v>
      </c>
      <c r="O42" s="7"/>
      <c r="P42" s="25" t="s">
        <v>52</v>
      </c>
      <c r="Q42">
        <f t="shared" si="1"/>
        <v>40</v>
      </c>
      <c r="R42">
        <f t="shared" si="2"/>
        <v>50</v>
      </c>
      <c r="S42">
        <f t="shared" si="4"/>
        <v>0.8</v>
      </c>
      <c r="T42">
        <f t="shared" si="5"/>
        <v>150</v>
      </c>
      <c r="U42">
        <f t="shared" si="6"/>
        <v>300</v>
      </c>
    </row>
    <row r="43" spans="1:21" x14ac:dyDescent="0.3">
      <c r="A43" s="9">
        <v>44916</v>
      </c>
      <c r="B43" s="10" t="s">
        <v>246</v>
      </c>
      <c r="C43" s="11" t="s">
        <v>242</v>
      </c>
      <c r="D43" s="11" t="s">
        <v>258</v>
      </c>
      <c r="E43" s="34" t="s">
        <v>396</v>
      </c>
      <c r="F43" s="11" t="s">
        <v>244</v>
      </c>
      <c r="G43" s="11">
        <v>85</v>
      </c>
      <c r="H43" s="11" t="s">
        <v>245</v>
      </c>
      <c r="I43" s="6">
        <f t="shared" si="3"/>
        <v>2.75</v>
      </c>
      <c r="J43" s="32" t="s">
        <v>114</v>
      </c>
      <c r="K43" s="37">
        <v>100</v>
      </c>
      <c r="L43" s="32">
        <v>3.5</v>
      </c>
      <c r="M43" s="32">
        <f t="shared" si="7"/>
        <v>0.85</v>
      </c>
      <c r="N43" s="21" t="s">
        <v>18</v>
      </c>
      <c r="O43" s="7"/>
      <c r="P43" s="25" t="s">
        <v>52</v>
      </c>
      <c r="Q43">
        <f t="shared" si="1"/>
        <v>42.5</v>
      </c>
      <c r="R43">
        <f t="shared" si="2"/>
        <v>50</v>
      </c>
      <c r="S43">
        <f t="shared" si="4"/>
        <v>0.85</v>
      </c>
      <c r="T43">
        <f t="shared" si="5"/>
        <v>116.875</v>
      </c>
      <c r="U43">
        <f t="shared" si="6"/>
        <v>233.75</v>
      </c>
    </row>
    <row r="44" spans="1:21" x14ac:dyDescent="0.3">
      <c r="A44" s="13">
        <v>44935</v>
      </c>
      <c r="B44" s="14" t="s">
        <v>397</v>
      </c>
      <c r="C44" s="15" t="s">
        <v>20</v>
      </c>
      <c r="D44" s="15" t="s">
        <v>398</v>
      </c>
      <c r="E44" s="35" t="s">
        <v>399</v>
      </c>
      <c r="F44" s="15" t="s">
        <v>263</v>
      </c>
      <c r="G44" s="15">
        <v>50</v>
      </c>
      <c r="H44" s="15" t="s">
        <v>58</v>
      </c>
      <c r="I44" s="6">
        <f t="shared" si="3"/>
        <v>1.75</v>
      </c>
      <c r="J44" s="32" t="s">
        <v>400</v>
      </c>
      <c r="K44" s="32">
        <v>50</v>
      </c>
      <c r="L44" s="32">
        <v>3.5</v>
      </c>
      <c r="M44" s="32">
        <f t="shared" si="7"/>
        <v>1</v>
      </c>
      <c r="N44" s="21" t="s">
        <v>18</v>
      </c>
      <c r="O44" s="7"/>
      <c r="P44" s="25" t="s">
        <v>401</v>
      </c>
      <c r="Q44">
        <f t="shared" ref="Q44:Q69" si="8">G44</f>
        <v>50</v>
      </c>
      <c r="R44">
        <f t="shared" ref="R44:R69" si="9">K44</f>
        <v>50</v>
      </c>
      <c r="S44">
        <f t="shared" si="4"/>
        <v>1</v>
      </c>
      <c r="T44">
        <f t="shared" si="5"/>
        <v>87.5</v>
      </c>
      <c r="U44">
        <f t="shared" si="6"/>
        <v>87.5</v>
      </c>
    </row>
    <row r="45" spans="1:21" x14ac:dyDescent="0.3">
      <c r="A45" s="13">
        <v>44935</v>
      </c>
      <c r="B45" s="14" t="s">
        <v>397</v>
      </c>
      <c r="C45" s="15" t="s">
        <v>82</v>
      </c>
      <c r="D45" s="15" t="s">
        <v>398</v>
      </c>
      <c r="E45" s="35" t="s">
        <v>405</v>
      </c>
      <c r="F45" s="15" t="s">
        <v>211</v>
      </c>
      <c r="G45" s="15">
        <v>50</v>
      </c>
      <c r="H45" s="15" t="s">
        <v>58</v>
      </c>
      <c r="I45" s="6">
        <f t="shared" si="3"/>
        <v>1.75</v>
      </c>
      <c r="J45" s="32" t="s">
        <v>400</v>
      </c>
      <c r="K45" s="32">
        <v>50</v>
      </c>
      <c r="L45" s="32">
        <v>3.5</v>
      </c>
      <c r="M45" s="32">
        <f t="shared" si="7"/>
        <v>1</v>
      </c>
      <c r="N45" s="21" t="s">
        <v>18</v>
      </c>
      <c r="O45" s="7"/>
      <c r="P45" s="25" t="s">
        <v>401</v>
      </c>
      <c r="Q45">
        <f t="shared" si="8"/>
        <v>50</v>
      </c>
      <c r="R45">
        <f t="shared" si="9"/>
        <v>50</v>
      </c>
      <c r="S45">
        <f t="shared" si="4"/>
        <v>1</v>
      </c>
      <c r="T45">
        <f t="shared" si="5"/>
        <v>87.5</v>
      </c>
      <c r="U45">
        <f t="shared" si="6"/>
        <v>87.5</v>
      </c>
    </row>
    <row r="46" spans="1:21" x14ac:dyDescent="0.3">
      <c r="A46" s="13">
        <v>44936</v>
      </c>
      <c r="B46" s="14" t="s">
        <v>397</v>
      </c>
      <c r="C46" s="15" t="s">
        <v>20</v>
      </c>
      <c r="D46" s="15" t="s">
        <v>398</v>
      </c>
      <c r="E46" s="35" t="s">
        <v>410</v>
      </c>
      <c r="F46" s="15" t="s">
        <v>263</v>
      </c>
      <c r="G46" s="15">
        <v>50</v>
      </c>
      <c r="H46" s="15" t="s">
        <v>58</v>
      </c>
      <c r="I46" s="6">
        <f t="shared" si="3"/>
        <v>1.75</v>
      </c>
      <c r="J46" s="32" t="s">
        <v>400</v>
      </c>
      <c r="K46" s="32">
        <v>50</v>
      </c>
      <c r="L46" s="32">
        <v>3.5</v>
      </c>
      <c r="M46" s="32">
        <f t="shared" si="7"/>
        <v>1</v>
      </c>
      <c r="N46" s="21" t="s">
        <v>18</v>
      </c>
      <c r="O46" s="7"/>
      <c r="P46" s="25" t="s">
        <v>401</v>
      </c>
      <c r="Q46">
        <f t="shared" si="8"/>
        <v>50</v>
      </c>
      <c r="R46">
        <f t="shared" si="9"/>
        <v>50</v>
      </c>
      <c r="S46">
        <f t="shared" si="4"/>
        <v>1</v>
      </c>
      <c r="T46">
        <f t="shared" si="5"/>
        <v>87.5</v>
      </c>
      <c r="U46">
        <f t="shared" si="6"/>
        <v>87.5</v>
      </c>
    </row>
    <row r="47" spans="1:21" x14ac:dyDescent="0.3">
      <c r="A47" s="13">
        <v>44936</v>
      </c>
      <c r="B47" s="14" t="s">
        <v>397</v>
      </c>
      <c r="C47" s="15" t="s">
        <v>82</v>
      </c>
      <c r="D47" s="15" t="s">
        <v>398</v>
      </c>
      <c r="E47" s="35" t="s">
        <v>412</v>
      </c>
      <c r="F47" s="15" t="s">
        <v>211</v>
      </c>
      <c r="G47" s="15">
        <v>50</v>
      </c>
      <c r="H47" s="15" t="s">
        <v>58</v>
      </c>
      <c r="I47" s="6">
        <f t="shared" si="3"/>
        <v>1.75</v>
      </c>
      <c r="J47" s="32" t="s">
        <v>400</v>
      </c>
      <c r="K47" s="32">
        <v>50</v>
      </c>
      <c r="L47" s="32">
        <v>3.5</v>
      </c>
      <c r="M47" s="32">
        <f t="shared" si="7"/>
        <v>1</v>
      </c>
      <c r="N47" s="21" t="s">
        <v>18</v>
      </c>
      <c r="O47" s="7"/>
      <c r="P47" s="25" t="s">
        <v>401</v>
      </c>
      <c r="Q47">
        <f t="shared" si="8"/>
        <v>50</v>
      </c>
      <c r="R47">
        <f t="shared" si="9"/>
        <v>50</v>
      </c>
      <c r="S47">
        <f t="shared" si="4"/>
        <v>1</v>
      </c>
      <c r="T47">
        <f t="shared" si="5"/>
        <v>87.5</v>
      </c>
      <c r="U47">
        <f t="shared" si="6"/>
        <v>87.5</v>
      </c>
    </row>
    <row r="48" spans="1:21" x14ac:dyDescent="0.3">
      <c r="A48" s="13">
        <v>44937</v>
      </c>
      <c r="B48" s="14" t="s">
        <v>397</v>
      </c>
      <c r="C48" s="15" t="s">
        <v>20</v>
      </c>
      <c r="D48" s="15" t="s">
        <v>398</v>
      </c>
      <c r="E48" s="35" t="s">
        <v>414</v>
      </c>
      <c r="F48" s="15" t="s">
        <v>263</v>
      </c>
      <c r="G48" s="15">
        <v>50</v>
      </c>
      <c r="H48" s="15" t="s">
        <v>58</v>
      </c>
      <c r="I48" s="6">
        <f t="shared" si="3"/>
        <v>1.75</v>
      </c>
      <c r="J48" s="32" t="s">
        <v>400</v>
      </c>
      <c r="K48" s="32">
        <v>50</v>
      </c>
      <c r="L48" s="32">
        <v>3.5</v>
      </c>
      <c r="M48" s="32">
        <f t="shared" si="7"/>
        <v>1</v>
      </c>
      <c r="N48" s="21" t="s">
        <v>18</v>
      </c>
      <c r="O48" s="7"/>
      <c r="P48" s="25" t="s">
        <v>401</v>
      </c>
      <c r="Q48">
        <f t="shared" si="8"/>
        <v>50</v>
      </c>
      <c r="R48">
        <f t="shared" si="9"/>
        <v>50</v>
      </c>
      <c r="S48">
        <f t="shared" si="4"/>
        <v>1</v>
      </c>
      <c r="T48">
        <f t="shared" si="5"/>
        <v>87.5</v>
      </c>
      <c r="U48">
        <f t="shared" si="6"/>
        <v>87.5</v>
      </c>
    </row>
    <row r="49" spans="1:21" x14ac:dyDescent="0.3">
      <c r="A49" s="13">
        <v>44937</v>
      </c>
      <c r="B49" s="14" t="s">
        <v>397</v>
      </c>
      <c r="C49" s="15" t="s">
        <v>82</v>
      </c>
      <c r="D49" s="15" t="s">
        <v>398</v>
      </c>
      <c r="E49" s="35" t="s">
        <v>416</v>
      </c>
      <c r="F49" s="15" t="s">
        <v>211</v>
      </c>
      <c r="G49" s="15">
        <v>50</v>
      </c>
      <c r="H49" s="15" t="s">
        <v>58</v>
      </c>
      <c r="I49" s="6">
        <f t="shared" si="3"/>
        <v>1.75</v>
      </c>
      <c r="J49" s="32" t="s">
        <v>400</v>
      </c>
      <c r="K49" s="32">
        <v>50</v>
      </c>
      <c r="L49" s="32">
        <v>3.5</v>
      </c>
      <c r="M49" s="32">
        <f t="shared" si="7"/>
        <v>1</v>
      </c>
      <c r="N49" s="21" t="s">
        <v>18</v>
      </c>
      <c r="O49" s="7"/>
      <c r="P49" s="25" t="s">
        <v>401</v>
      </c>
      <c r="Q49">
        <f t="shared" si="8"/>
        <v>50</v>
      </c>
      <c r="R49">
        <f t="shared" si="9"/>
        <v>50</v>
      </c>
      <c r="S49">
        <f t="shared" si="4"/>
        <v>1</v>
      </c>
      <c r="T49">
        <f t="shared" si="5"/>
        <v>87.5</v>
      </c>
      <c r="U49">
        <f t="shared" si="6"/>
        <v>87.5</v>
      </c>
    </row>
    <row r="50" spans="1:21" x14ac:dyDescent="0.3">
      <c r="A50" s="13">
        <v>44938</v>
      </c>
      <c r="B50" s="14" t="s">
        <v>397</v>
      </c>
      <c r="C50" s="15" t="s">
        <v>20</v>
      </c>
      <c r="D50" s="15" t="s">
        <v>398</v>
      </c>
      <c r="E50" s="35" t="s">
        <v>426</v>
      </c>
      <c r="F50" s="15" t="s">
        <v>263</v>
      </c>
      <c r="G50" s="15">
        <v>50</v>
      </c>
      <c r="H50" s="15" t="s">
        <v>58</v>
      </c>
      <c r="I50" s="6">
        <f t="shared" si="3"/>
        <v>1.75</v>
      </c>
      <c r="J50" s="32" t="s">
        <v>400</v>
      </c>
      <c r="K50" s="32">
        <v>50</v>
      </c>
      <c r="L50" s="32">
        <v>3.5</v>
      </c>
      <c r="M50" s="32">
        <f t="shared" si="7"/>
        <v>1</v>
      </c>
      <c r="N50" s="21" t="s">
        <v>18</v>
      </c>
      <c r="O50" s="7"/>
      <c r="P50" s="25" t="s">
        <v>401</v>
      </c>
      <c r="Q50">
        <f t="shared" si="8"/>
        <v>50</v>
      </c>
      <c r="R50">
        <f t="shared" si="9"/>
        <v>50</v>
      </c>
      <c r="S50">
        <f t="shared" si="4"/>
        <v>1</v>
      </c>
      <c r="T50">
        <f t="shared" si="5"/>
        <v>87.5</v>
      </c>
      <c r="U50">
        <f t="shared" si="6"/>
        <v>87.5</v>
      </c>
    </row>
    <row r="51" spans="1:21" x14ac:dyDescent="0.3">
      <c r="A51" s="13">
        <v>44938</v>
      </c>
      <c r="B51" s="14" t="s">
        <v>397</v>
      </c>
      <c r="C51" s="15" t="s">
        <v>82</v>
      </c>
      <c r="D51" s="15" t="s">
        <v>398</v>
      </c>
      <c r="E51" s="35" t="s">
        <v>428</v>
      </c>
      <c r="F51" s="15" t="s">
        <v>211</v>
      </c>
      <c r="G51" s="15">
        <v>50</v>
      </c>
      <c r="H51" s="15" t="s">
        <v>58</v>
      </c>
      <c r="I51" s="6">
        <f t="shared" si="3"/>
        <v>1.75</v>
      </c>
      <c r="J51" s="32" t="s">
        <v>400</v>
      </c>
      <c r="K51" s="32">
        <v>50</v>
      </c>
      <c r="L51" s="32">
        <v>3.5</v>
      </c>
      <c r="M51" s="32">
        <f t="shared" si="7"/>
        <v>1</v>
      </c>
      <c r="N51" s="21" t="s">
        <v>18</v>
      </c>
      <c r="O51" s="7"/>
      <c r="P51" s="25" t="s">
        <v>401</v>
      </c>
      <c r="Q51">
        <f t="shared" si="8"/>
        <v>50</v>
      </c>
      <c r="R51">
        <f t="shared" si="9"/>
        <v>50</v>
      </c>
      <c r="S51">
        <f t="shared" si="4"/>
        <v>1</v>
      </c>
      <c r="T51">
        <f t="shared" si="5"/>
        <v>87.5</v>
      </c>
      <c r="U51">
        <f t="shared" si="6"/>
        <v>87.5</v>
      </c>
    </row>
    <row r="52" spans="1:21" x14ac:dyDescent="0.3">
      <c r="A52" s="13">
        <v>44939</v>
      </c>
      <c r="B52" s="14" t="s">
        <v>397</v>
      </c>
      <c r="C52" s="15" t="s">
        <v>20</v>
      </c>
      <c r="D52" s="15" t="s">
        <v>398</v>
      </c>
      <c r="E52" s="35" t="s">
        <v>431</v>
      </c>
      <c r="F52" s="15" t="s">
        <v>263</v>
      </c>
      <c r="G52" s="15">
        <v>50</v>
      </c>
      <c r="H52" s="15" t="s">
        <v>58</v>
      </c>
      <c r="I52" s="6">
        <f t="shared" si="3"/>
        <v>1.75</v>
      </c>
      <c r="J52" s="32" t="s">
        <v>400</v>
      </c>
      <c r="K52" s="32">
        <v>50</v>
      </c>
      <c r="L52" s="32">
        <v>3.5</v>
      </c>
      <c r="M52" s="32">
        <f t="shared" si="7"/>
        <v>1</v>
      </c>
      <c r="N52" s="21" t="s">
        <v>18</v>
      </c>
      <c r="O52" s="7"/>
      <c r="P52" s="25" t="s">
        <v>401</v>
      </c>
      <c r="Q52">
        <f t="shared" si="8"/>
        <v>50</v>
      </c>
      <c r="R52">
        <f t="shared" si="9"/>
        <v>50</v>
      </c>
      <c r="S52">
        <f t="shared" ref="S52:S76" si="10">Q52/R52</f>
        <v>1</v>
      </c>
      <c r="T52">
        <f t="shared" ref="T52:T76" si="11">Q52*I52</f>
        <v>87.5</v>
      </c>
      <c r="U52">
        <f t="shared" ref="U52:U76" si="12">G52*I52</f>
        <v>87.5</v>
      </c>
    </row>
    <row r="53" spans="1:21" x14ac:dyDescent="0.3">
      <c r="A53" s="13">
        <v>44939</v>
      </c>
      <c r="B53" s="14" t="s">
        <v>397</v>
      </c>
      <c r="C53" s="15" t="s">
        <v>82</v>
      </c>
      <c r="D53" s="15" t="s">
        <v>398</v>
      </c>
      <c r="E53" s="35" t="s">
        <v>433</v>
      </c>
      <c r="F53" s="15" t="s">
        <v>211</v>
      </c>
      <c r="G53" s="15">
        <v>50</v>
      </c>
      <c r="H53" s="15" t="s">
        <v>58</v>
      </c>
      <c r="I53" s="6">
        <f t="shared" si="3"/>
        <v>1.75</v>
      </c>
      <c r="J53" s="32" t="s">
        <v>400</v>
      </c>
      <c r="K53" s="32">
        <v>50</v>
      </c>
      <c r="L53" s="32">
        <v>3.5</v>
      </c>
      <c r="M53" s="32">
        <f t="shared" si="7"/>
        <v>1</v>
      </c>
      <c r="N53" s="21" t="s">
        <v>18</v>
      </c>
      <c r="O53" s="7"/>
      <c r="P53" s="25" t="s">
        <v>401</v>
      </c>
      <c r="Q53">
        <f t="shared" si="8"/>
        <v>50</v>
      </c>
      <c r="R53">
        <f t="shared" si="9"/>
        <v>50</v>
      </c>
      <c r="S53">
        <f t="shared" si="10"/>
        <v>1</v>
      </c>
      <c r="T53">
        <f t="shared" si="11"/>
        <v>87.5</v>
      </c>
      <c r="U53">
        <f t="shared" si="12"/>
        <v>87.5</v>
      </c>
    </row>
    <row r="54" spans="1:21" x14ac:dyDescent="0.3">
      <c r="A54" s="13">
        <v>44942</v>
      </c>
      <c r="B54" s="14" t="s">
        <v>397</v>
      </c>
      <c r="C54" s="15" t="s">
        <v>20</v>
      </c>
      <c r="D54" s="15" t="s">
        <v>398</v>
      </c>
      <c r="E54" s="35" t="s">
        <v>399</v>
      </c>
      <c r="F54" s="15" t="s">
        <v>263</v>
      </c>
      <c r="G54" s="15">
        <v>50</v>
      </c>
      <c r="H54" s="15" t="s">
        <v>58</v>
      </c>
      <c r="I54" s="6">
        <f t="shared" si="3"/>
        <v>1.75</v>
      </c>
      <c r="J54" s="32" t="s">
        <v>400</v>
      </c>
      <c r="K54" s="32">
        <v>50</v>
      </c>
      <c r="L54" s="32">
        <v>3.5</v>
      </c>
      <c r="M54" s="32">
        <f t="shared" si="7"/>
        <v>1</v>
      </c>
      <c r="N54" s="21" t="s">
        <v>18</v>
      </c>
      <c r="O54" s="7"/>
      <c r="P54" s="25" t="s">
        <v>401</v>
      </c>
      <c r="Q54">
        <f t="shared" si="8"/>
        <v>50</v>
      </c>
      <c r="R54">
        <f t="shared" si="9"/>
        <v>50</v>
      </c>
      <c r="S54">
        <f t="shared" si="10"/>
        <v>1</v>
      </c>
      <c r="T54">
        <f t="shared" si="11"/>
        <v>87.5</v>
      </c>
      <c r="U54">
        <f t="shared" si="12"/>
        <v>87.5</v>
      </c>
    </row>
    <row r="55" spans="1:21" x14ac:dyDescent="0.3">
      <c r="A55" s="13">
        <v>44942</v>
      </c>
      <c r="B55" s="14" t="s">
        <v>397</v>
      </c>
      <c r="C55" s="15" t="s">
        <v>82</v>
      </c>
      <c r="D55" s="15" t="s">
        <v>398</v>
      </c>
      <c r="E55" s="35" t="s">
        <v>405</v>
      </c>
      <c r="F55" s="15" t="s">
        <v>211</v>
      </c>
      <c r="G55" s="15">
        <v>50</v>
      </c>
      <c r="H55" s="15" t="s">
        <v>58</v>
      </c>
      <c r="I55" s="6">
        <f t="shared" si="3"/>
        <v>1.75</v>
      </c>
      <c r="J55" s="32" t="s">
        <v>400</v>
      </c>
      <c r="K55" s="32">
        <v>50</v>
      </c>
      <c r="L55" s="32">
        <v>3.5</v>
      </c>
      <c r="M55" s="32">
        <f t="shared" si="7"/>
        <v>1</v>
      </c>
      <c r="N55" s="21" t="s">
        <v>18</v>
      </c>
      <c r="O55" s="7"/>
      <c r="P55" s="25" t="s">
        <v>401</v>
      </c>
      <c r="Q55">
        <f t="shared" si="8"/>
        <v>50</v>
      </c>
      <c r="R55">
        <f t="shared" si="9"/>
        <v>50</v>
      </c>
      <c r="S55">
        <f t="shared" si="10"/>
        <v>1</v>
      </c>
      <c r="T55">
        <f t="shared" si="11"/>
        <v>87.5</v>
      </c>
      <c r="U55">
        <f t="shared" si="12"/>
        <v>87.5</v>
      </c>
    </row>
    <row r="56" spans="1:21" x14ac:dyDescent="0.3">
      <c r="A56" s="13">
        <v>44943</v>
      </c>
      <c r="B56" s="14" t="s">
        <v>397</v>
      </c>
      <c r="C56" s="15" t="s">
        <v>20</v>
      </c>
      <c r="D56" s="15" t="s">
        <v>398</v>
      </c>
      <c r="E56" s="35" t="s">
        <v>410</v>
      </c>
      <c r="F56" s="15" t="s">
        <v>263</v>
      </c>
      <c r="G56" s="15">
        <v>50</v>
      </c>
      <c r="H56" s="15" t="s">
        <v>58</v>
      </c>
      <c r="I56" s="6">
        <f t="shared" si="3"/>
        <v>1.75</v>
      </c>
      <c r="J56" s="32" t="s">
        <v>400</v>
      </c>
      <c r="K56" s="32">
        <v>50</v>
      </c>
      <c r="L56" s="32">
        <v>3.5</v>
      </c>
      <c r="M56" s="32">
        <f t="shared" si="7"/>
        <v>1</v>
      </c>
      <c r="N56" s="21" t="s">
        <v>18</v>
      </c>
      <c r="O56" s="7"/>
      <c r="P56" s="25" t="s">
        <v>401</v>
      </c>
      <c r="Q56">
        <f t="shared" si="8"/>
        <v>50</v>
      </c>
      <c r="R56">
        <f t="shared" si="9"/>
        <v>50</v>
      </c>
      <c r="S56">
        <f t="shared" si="10"/>
        <v>1</v>
      </c>
      <c r="T56">
        <f t="shared" si="11"/>
        <v>87.5</v>
      </c>
      <c r="U56">
        <f t="shared" si="12"/>
        <v>87.5</v>
      </c>
    </row>
    <row r="57" spans="1:21" x14ac:dyDescent="0.3">
      <c r="A57" s="13">
        <v>44943</v>
      </c>
      <c r="B57" s="14" t="s">
        <v>397</v>
      </c>
      <c r="C57" s="15" t="s">
        <v>82</v>
      </c>
      <c r="D57" s="15" t="s">
        <v>398</v>
      </c>
      <c r="E57" s="35" t="s">
        <v>412</v>
      </c>
      <c r="F57" s="15" t="s">
        <v>211</v>
      </c>
      <c r="G57" s="15">
        <v>50</v>
      </c>
      <c r="H57" s="15" t="s">
        <v>58</v>
      </c>
      <c r="I57" s="6">
        <f t="shared" si="3"/>
        <v>1.75</v>
      </c>
      <c r="J57" s="32" t="s">
        <v>400</v>
      </c>
      <c r="K57" s="32">
        <v>50</v>
      </c>
      <c r="L57" s="32">
        <v>3.5</v>
      </c>
      <c r="M57" s="32">
        <f t="shared" si="7"/>
        <v>1</v>
      </c>
      <c r="N57" s="21" t="s">
        <v>18</v>
      </c>
      <c r="O57" s="7"/>
      <c r="P57" s="25" t="s">
        <v>401</v>
      </c>
      <c r="Q57">
        <f t="shared" si="8"/>
        <v>50</v>
      </c>
      <c r="R57">
        <f t="shared" si="9"/>
        <v>50</v>
      </c>
      <c r="S57">
        <f t="shared" si="10"/>
        <v>1</v>
      </c>
      <c r="T57">
        <f t="shared" si="11"/>
        <v>87.5</v>
      </c>
      <c r="U57">
        <f t="shared" si="12"/>
        <v>87.5</v>
      </c>
    </row>
    <row r="58" spans="1:21" x14ac:dyDescent="0.3">
      <c r="A58" s="13">
        <v>44944</v>
      </c>
      <c r="B58" s="14" t="s">
        <v>397</v>
      </c>
      <c r="C58" s="15" t="s">
        <v>20</v>
      </c>
      <c r="D58" s="15" t="s">
        <v>398</v>
      </c>
      <c r="E58" s="35" t="s">
        <v>414</v>
      </c>
      <c r="F58" s="15" t="s">
        <v>263</v>
      </c>
      <c r="G58" s="15">
        <v>50</v>
      </c>
      <c r="H58" s="15" t="s">
        <v>58</v>
      </c>
      <c r="I58" s="6">
        <f t="shared" si="3"/>
        <v>1.75</v>
      </c>
      <c r="J58" s="32" t="s">
        <v>400</v>
      </c>
      <c r="K58" s="32">
        <v>50</v>
      </c>
      <c r="L58" s="32">
        <v>3.5</v>
      </c>
      <c r="M58" s="32">
        <f t="shared" si="7"/>
        <v>1</v>
      </c>
      <c r="N58" s="21" t="s">
        <v>18</v>
      </c>
      <c r="O58" s="7"/>
      <c r="P58" s="25" t="s">
        <v>401</v>
      </c>
      <c r="Q58">
        <f t="shared" si="8"/>
        <v>50</v>
      </c>
      <c r="R58">
        <f t="shared" si="9"/>
        <v>50</v>
      </c>
      <c r="S58">
        <f t="shared" si="10"/>
        <v>1</v>
      </c>
      <c r="T58">
        <f t="shared" si="11"/>
        <v>87.5</v>
      </c>
      <c r="U58">
        <f t="shared" si="12"/>
        <v>87.5</v>
      </c>
    </row>
    <row r="59" spans="1:21" x14ac:dyDescent="0.3">
      <c r="A59" s="13">
        <v>44944</v>
      </c>
      <c r="B59" s="14" t="s">
        <v>397</v>
      </c>
      <c r="C59" s="15" t="s">
        <v>82</v>
      </c>
      <c r="D59" s="15" t="s">
        <v>398</v>
      </c>
      <c r="E59" s="35" t="s">
        <v>416</v>
      </c>
      <c r="F59" s="15" t="s">
        <v>211</v>
      </c>
      <c r="G59" s="15">
        <v>50</v>
      </c>
      <c r="H59" s="15" t="s">
        <v>58</v>
      </c>
      <c r="I59" s="6">
        <f t="shared" si="3"/>
        <v>1.75</v>
      </c>
      <c r="J59" s="32" t="s">
        <v>400</v>
      </c>
      <c r="K59" s="32">
        <v>50</v>
      </c>
      <c r="L59" s="32">
        <v>3.5</v>
      </c>
      <c r="M59" s="32">
        <f t="shared" si="7"/>
        <v>1</v>
      </c>
      <c r="N59" s="21" t="s">
        <v>18</v>
      </c>
      <c r="O59" s="7"/>
      <c r="P59" s="25" t="s">
        <v>401</v>
      </c>
      <c r="Q59">
        <f t="shared" si="8"/>
        <v>50</v>
      </c>
      <c r="R59">
        <f t="shared" si="9"/>
        <v>50</v>
      </c>
      <c r="S59">
        <f t="shared" si="10"/>
        <v>1</v>
      </c>
      <c r="T59">
        <f t="shared" si="11"/>
        <v>87.5</v>
      </c>
      <c r="U59">
        <f t="shared" si="12"/>
        <v>87.5</v>
      </c>
    </row>
    <row r="60" spans="1:21" x14ac:dyDescent="0.3">
      <c r="A60" s="13">
        <v>44945</v>
      </c>
      <c r="B60" s="14" t="s">
        <v>397</v>
      </c>
      <c r="C60" s="15" t="s">
        <v>20</v>
      </c>
      <c r="D60" s="15" t="s">
        <v>398</v>
      </c>
      <c r="E60" s="35" t="s">
        <v>426</v>
      </c>
      <c r="F60" s="15" t="s">
        <v>263</v>
      </c>
      <c r="G60" s="15">
        <v>50</v>
      </c>
      <c r="H60" s="15" t="s">
        <v>58</v>
      </c>
      <c r="I60" s="6">
        <f t="shared" si="3"/>
        <v>1.75</v>
      </c>
      <c r="J60" s="32" t="s">
        <v>400</v>
      </c>
      <c r="K60" s="32">
        <v>50</v>
      </c>
      <c r="L60" s="32">
        <v>3.5</v>
      </c>
      <c r="M60" s="32">
        <f t="shared" si="7"/>
        <v>1</v>
      </c>
      <c r="N60" s="21" t="s">
        <v>18</v>
      </c>
      <c r="O60" s="7"/>
      <c r="P60" s="25" t="s">
        <v>401</v>
      </c>
      <c r="Q60">
        <f t="shared" si="8"/>
        <v>50</v>
      </c>
      <c r="R60">
        <f t="shared" si="9"/>
        <v>50</v>
      </c>
      <c r="S60">
        <f t="shared" si="10"/>
        <v>1</v>
      </c>
      <c r="T60">
        <f t="shared" si="11"/>
        <v>87.5</v>
      </c>
      <c r="U60">
        <f t="shared" si="12"/>
        <v>87.5</v>
      </c>
    </row>
    <row r="61" spans="1:21" x14ac:dyDescent="0.3">
      <c r="A61" s="13">
        <v>44945</v>
      </c>
      <c r="B61" s="14" t="s">
        <v>397</v>
      </c>
      <c r="C61" s="15" t="s">
        <v>82</v>
      </c>
      <c r="D61" s="15" t="s">
        <v>398</v>
      </c>
      <c r="E61" s="35" t="s">
        <v>428</v>
      </c>
      <c r="F61" s="15" t="s">
        <v>211</v>
      </c>
      <c r="G61" s="15">
        <v>50</v>
      </c>
      <c r="H61" s="15" t="s">
        <v>58</v>
      </c>
      <c r="I61" s="6">
        <f t="shared" si="3"/>
        <v>1.75</v>
      </c>
      <c r="J61" s="32" t="s">
        <v>400</v>
      </c>
      <c r="K61" s="32">
        <v>50</v>
      </c>
      <c r="L61" s="32">
        <v>3.5</v>
      </c>
      <c r="M61" s="32">
        <f t="shared" si="7"/>
        <v>1</v>
      </c>
      <c r="N61" s="21" t="s">
        <v>18</v>
      </c>
      <c r="O61" s="7"/>
      <c r="P61" s="25" t="s">
        <v>401</v>
      </c>
      <c r="Q61">
        <f t="shared" si="8"/>
        <v>50</v>
      </c>
      <c r="R61">
        <f t="shared" si="9"/>
        <v>50</v>
      </c>
      <c r="S61">
        <f t="shared" si="10"/>
        <v>1</v>
      </c>
      <c r="T61">
        <f t="shared" si="11"/>
        <v>87.5</v>
      </c>
      <c r="U61">
        <f t="shared" si="12"/>
        <v>87.5</v>
      </c>
    </row>
    <row r="62" spans="1:21" x14ac:dyDescent="0.3">
      <c r="A62" s="13">
        <v>44946</v>
      </c>
      <c r="B62" s="14" t="s">
        <v>397</v>
      </c>
      <c r="C62" s="15" t="s">
        <v>20</v>
      </c>
      <c r="D62" s="15" t="s">
        <v>398</v>
      </c>
      <c r="E62" s="35" t="s">
        <v>431</v>
      </c>
      <c r="F62" s="15" t="s">
        <v>263</v>
      </c>
      <c r="G62" s="15">
        <v>50</v>
      </c>
      <c r="H62" s="15" t="s">
        <v>58</v>
      </c>
      <c r="I62" s="6">
        <f t="shared" si="3"/>
        <v>1.75</v>
      </c>
      <c r="J62" s="32" t="s">
        <v>400</v>
      </c>
      <c r="K62" s="32">
        <v>50</v>
      </c>
      <c r="L62" s="32">
        <v>3.5</v>
      </c>
      <c r="M62" s="32">
        <f t="shared" si="7"/>
        <v>1</v>
      </c>
      <c r="N62" s="21" t="s">
        <v>18</v>
      </c>
      <c r="O62" s="7"/>
      <c r="P62" s="25" t="s">
        <v>401</v>
      </c>
      <c r="Q62">
        <f t="shared" si="8"/>
        <v>50</v>
      </c>
      <c r="R62">
        <f t="shared" si="9"/>
        <v>50</v>
      </c>
      <c r="S62">
        <f t="shared" si="10"/>
        <v>1</v>
      </c>
      <c r="T62">
        <f t="shared" si="11"/>
        <v>87.5</v>
      </c>
      <c r="U62">
        <f t="shared" si="12"/>
        <v>87.5</v>
      </c>
    </row>
    <row r="63" spans="1:21" x14ac:dyDescent="0.3">
      <c r="A63" s="13">
        <v>44946</v>
      </c>
      <c r="B63" s="14" t="s">
        <v>397</v>
      </c>
      <c r="C63" s="15" t="s">
        <v>82</v>
      </c>
      <c r="D63" s="15" t="s">
        <v>398</v>
      </c>
      <c r="E63" s="35" t="s">
        <v>433</v>
      </c>
      <c r="F63" s="15" t="s">
        <v>211</v>
      </c>
      <c r="G63" s="15">
        <v>50</v>
      </c>
      <c r="H63" s="15" t="s">
        <v>58</v>
      </c>
      <c r="I63" s="6">
        <f t="shared" si="3"/>
        <v>1.75</v>
      </c>
      <c r="J63" s="32" t="s">
        <v>400</v>
      </c>
      <c r="K63" s="32">
        <v>50</v>
      </c>
      <c r="L63" s="32">
        <v>3.5</v>
      </c>
      <c r="M63" s="32">
        <f t="shared" si="7"/>
        <v>1</v>
      </c>
      <c r="N63" s="21" t="s">
        <v>18</v>
      </c>
      <c r="O63" s="7"/>
      <c r="P63" s="25" t="s">
        <v>401</v>
      </c>
      <c r="Q63">
        <f t="shared" si="8"/>
        <v>50</v>
      </c>
      <c r="R63">
        <f t="shared" si="9"/>
        <v>50</v>
      </c>
      <c r="S63">
        <f t="shared" si="10"/>
        <v>1</v>
      </c>
      <c r="T63">
        <f t="shared" si="11"/>
        <v>87.5</v>
      </c>
      <c r="U63">
        <f t="shared" si="12"/>
        <v>87.5</v>
      </c>
    </row>
    <row r="64" spans="1:21" x14ac:dyDescent="0.3">
      <c r="A64" s="13">
        <v>44949</v>
      </c>
      <c r="B64" s="14" t="s">
        <v>397</v>
      </c>
      <c r="C64" s="15" t="s">
        <v>20</v>
      </c>
      <c r="D64" s="15" t="s">
        <v>398</v>
      </c>
      <c r="E64" s="35" t="s">
        <v>399</v>
      </c>
      <c r="F64" s="15" t="s">
        <v>263</v>
      </c>
      <c r="G64" s="15">
        <v>50</v>
      </c>
      <c r="H64" s="15" t="s">
        <v>58</v>
      </c>
      <c r="I64" s="6">
        <f t="shared" si="3"/>
        <v>1.75</v>
      </c>
      <c r="J64" s="32" t="s">
        <v>400</v>
      </c>
      <c r="K64" s="32">
        <v>50</v>
      </c>
      <c r="L64" s="32">
        <v>3.5</v>
      </c>
      <c r="M64" s="32">
        <f t="shared" si="7"/>
        <v>1</v>
      </c>
      <c r="N64" s="21" t="s">
        <v>18</v>
      </c>
      <c r="O64" s="7"/>
      <c r="P64" s="25" t="s">
        <v>401</v>
      </c>
      <c r="Q64">
        <f t="shared" si="8"/>
        <v>50</v>
      </c>
      <c r="R64">
        <f t="shared" si="9"/>
        <v>50</v>
      </c>
      <c r="S64">
        <f t="shared" si="10"/>
        <v>1</v>
      </c>
      <c r="T64">
        <f t="shared" si="11"/>
        <v>87.5</v>
      </c>
      <c r="U64">
        <f t="shared" si="12"/>
        <v>87.5</v>
      </c>
    </row>
    <row r="65" spans="1:21" x14ac:dyDescent="0.3">
      <c r="A65" s="13">
        <v>44949</v>
      </c>
      <c r="B65" s="14" t="s">
        <v>397</v>
      </c>
      <c r="C65" s="15" t="s">
        <v>82</v>
      </c>
      <c r="D65" s="15" t="s">
        <v>398</v>
      </c>
      <c r="E65" s="35" t="s">
        <v>405</v>
      </c>
      <c r="F65" s="15" t="s">
        <v>211</v>
      </c>
      <c r="G65" s="15">
        <v>50</v>
      </c>
      <c r="H65" s="15" t="s">
        <v>58</v>
      </c>
      <c r="I65" s="6">
        <f t="shared" si="3"/>
        <v>1.75</v>
      </c>
      <c r="J65" s="32" t="s">
        <v>400</v>
      </c>
      <c r="K65" s="32">
        <v>50</v>
      </c>
      <c r="L65" s="32">
        <v>3.5</v>
      </c>
      <c r="M65" s="32">
        <f t="shared" si="7"/>
        <v>1</v>
      </c>
      <c r="N65" s="21" t="s">
        <v>18</v>
      </c>
      <c r="O65" s="7"/>
      <c r="P65" s="25" t="s">
        <v>401</v>
      </c>
      <c r="Q65">
        <f t="shared" si="8"/>
        <v>50</v>
      </c>
      <c r="R65">
        <f t="shared" si="9"/>
        <v>50</v>
      </c>
      <c r="S65">
        <f t="shared" si="10"/>
        <v>1</v>
      </c>
      <c r="T65">
        <f t="shared" si="11"/>
        <v>87.5</v>
      </c>
      <c r="U65">
        <f t="shared" si="12"/>
        <v>87.5</v>
      </c>
    </row>
    <row r="66" spans="1:21" x14ac:dyDescent="0.3">
      <c r="A66" s="13">
        <v>44950</v>
      </c>
      <c r="B66" s="14" t="s">
        <v>397</v>
      </c>
      <c r="C66" s="15" t="s">
        <v>20</v>
      </c>
      <c r="D66" s="15" t="s">
        <v>398</v>
      </c>
      <c r="E66" s="35" t="s">
        <v>410</v>
      </c>
      <c r="F66" s="15" t="s">
        <v>263</v>
      </c>
      <c r="G66" s="15">
        <v>50</v>
      </c>
      <c r="H66" s="15" t="s">
        <v>58</v>
      </c>
      <c r="I66" s="6">
        <f t="shared" si="3"/>
        <v>1.75</v>
      </c>
      <c r="J66" s="32" t="s">
        <v>400</v>
      </c>
      <c r="K66" s="32">
        <v>50</v>
      </c>
      <c r="L66" s="32">
        <v>3.5</v>
      </c>
      <c r="M66" s="32">
        <f t="shared" ref="M66:M76" si="13">G66/K66</f>
        <v>1</v>
      </c>
      <c r="N66" s="21" t="s">
        <v>18</v>
      </c>
      <c r="O66" s="7"/>
      <c r="P66" s="25" t="s">
        <v>401</v>
      </c>
      <c r="Q66">
        <f t="shared" si="8"/>
        <v>50</v>
      </c>
      <c r="R66">
        <f t="shared" si="9"/>
        <v>50</v>
      </c>
      <c r="S66">
        <f t="shared" si="10"/>
        <v>1</v>
      </c>
      <c r="T66">
        <f t="shared" si="11"/>
        <v>87.5</v>
      </c>
      <c r="U66">
        <f t="shared" si="12"/>
        <v>87.5</v>
      </c>
    </row>
    <row r="67" spans="1:21" x14ac:dyDescent="0.3">
      <c r="A67" s="13">
        <v>44950</v>
      </c>
      <c r="B67" s="14" t="s">
        <v>397</v>
      </c>
      <c r="C67" s="15" t="s">
        <v>82</v>
      </c>
      <c r="D67" s="15" t="s">
        <v>398</v>
      </c>
      <c r="E67" s="35" t="s">
        <v>412</v>
      </c>
      <c r="F67" s="15" t="s">
        <v>211</v>
      </c>
      <c r="G67" s="15">
        <v>50</v>
      </c>
      <c r="H67" s="15" t="s">
        <v>58</v>
      </c>
      <c r="I67" s="6">
        <f t="shared" ref="I67:I76" si="14">H67*24</f>
        <v>1.75</v>
      </c>
      <c r="J67" s="32" t="s">
        <v>400</v>
      </c>
      <c r="K67" s="32">
        <v>50</v>
      </c>
      <c r="L67" s="32">
        <v>3.5</v>
      </c>
      <c r="M67" s="32">
        <f t="shared" si="13"/>
        <v>1</v>
      </c>
      <c r="N67" s="21" t="s">
        <v>18</v>
      </c>
      <c r="O67" s="7"/>
      <c r="P67" s="25" t="s">
        <v>401</v>
      </c>
      <c r="Q67">
        <f t="shared" si="8"/>
        <v>50</v>
      </c>
      <c r="R67">
        <f t="shared" si="9"/>
        <v>50</v>
      </c>
      <c r="S67">
        <f t="shared" si="10"/>
        <v>1</v>
      </c>
      <c r="T67">
        <f t="shared" si="11"/>
        <v>87.5</v>
      </c>
      <c r="U67">
        <f t="shared" si="12"/>
        <v>87.5</v>
      </c>
    </row>
    <row r="68" spans="1:21" x14ac:dyDescent="0.3">
      <c r="A68" s="13">
        <v>44951</v>
      </c>
      <c r="B68" s="14" t="s">
        <v>397</v>
      </c>
      <c r="C68" s="15" t="s">
        <v>20</v>
      </c>
      <c r="D68" s="15" t="s">
        <v>398</v>
      </c>
      <c r="E68" s="35" t="s">
        <v>414</v>
      </c>
      <c r="F68" s="15" t="s">
        <v>263</v>
      </c>
      <c r="G68" s="15">
        <v>50</v>
      </c>
      <c r="H68" s="15" t="s">
        <v>58</v>
      </c>
      <c r="I68" s="6">
        <f t="shared" si="14"/>
        <v>1.75</v>
      </c>
      <c r="J68" s="32" t="s">
        <v>400</v>
      </c>
      <c r="K68" s="32">
        <v>50</v>
      </c>
      <c r="L68" s="32">
        <v>3.5</v>
      </c>
      <c r="M68" s="32">
        <f t="shared" si="13"/>
        <v>1</v>
      </c>
      <c r="N68" s="21" t="s">
        <v>18</v>
      </c>
      <c r="O68" s="7"/>
      <c r="P68" s="25" t="s">
        <v>401</v>
      </c>
      <c r="Q68">
        <f t="shared" si="8"/>
        <v>50</v>
      </c>
      <c r="R68">
        <f t="shared" si="9"/>
        <v>50</v>
      </c>
      <c r="S68">
        <f t="shared" si="10"/>
        <v>1</v>
      </c>
      <c r="T68">
        <f t="shared" si="11"/>
        <v>87.5</v>
      </c>
      <c r="U68">
        <f t="shared" si="12"/>
        <v>87.5</v>
      </c>
    </row>
    <row r="69" spans="1:21" x14ac:dyDescent="0.3">
      <c r="A69" s="13">
        <v>44951</v>
      </c>
      <c r="B69" s="14" t="s">
        <v>397</v>
      </c>
      <c r="C69" s="15" t="s">
        <v>82</v>
      </c>
      <c r="D69" s="15" t="s">
        <v>398</v>
      </c>
      <c r="E69" s="35" t="s">
        <v>416</v>
      </c>
      <c r="F69" s="15" t="s">
        <v>211</v>
      </c>
      <c r="G69" s="15">
        <v>50</v>
      </c>
      <c r="H69" s="15" t="s">
        <v>58</v>
      </c>
      <c r="I69" s="6">
        <f t="shared" si="14"/>
        <v>1.75</v>
      </c>
      <c r="J69" s="32" t="s">
        <v>400</v>
      </c>
      <c r="K69" s="32">
        <v>50</v>
      </c>
      <c r="L69" s="32">
        <v>3.5</v>
      </c>
      <c r="M69" s="32">
        <f t="shared" si="13"/>
        <v>1</v>
      </c>
      <c r="N69" s="21" t="s">
        <v>18</v>
      </c>
      <c r="O69" s="7"/>
      <c r="P69" s="25" t="s">
        <v>401</v>
      </c>
      <c r="Q69">
        <f t="shared" si="8"/>
        <v>50</v>
      </c>
      <c r="R69">
        <f t="shared" si="9"/>
        <v>50</v>
      </c>
      <c r="S69">
        <f t="shared" si="10"/>
        <v>1</v>
      </c>
      <c r="T69">
        <f t="shared" si="11"/>
        <v>87.5</v>
      </c>
      <c r="U69">
        <f t="shared" si="12"/>
        <v>87.5</v>
      </c>
    </row>
    <row r="70" spans="1:21" x14ac:dyDescent="0.3">
      <c r="A70" s="13">
        <v>44951</v>
      </c>
      <c r="B70" s="14" t="s">
        <v>397</v>
      </c>
      <c r="C70" s="15" t="s">
        <v>235</v>
      </c>
      <c r="D70" s="15" t="s">
        <v>457</v>
      </c>
      <c r="E70" s="35" t="s">
        <v>458</v>
      </c>
      <c r="F70" s="15" t="s">
        <v>15</v>
      </c>
      <c r="G70" s="15">
        <v>60</v>
      </c>
      <c r="H70" s="15" t="s">
        <v>58</v>
      </c>
      <c r="I70" s="6">
        <f t="shared" si="14"/>
        <v>1.75</v>
      </c>
      <c r="J70" s="32" t="s">
        <v>51</v>
      </c>
      <c r="K70" s="37">
        <v>100</v>
      </c>
      <c r="L70" s="32">
        <v>3.5</v>
      </c>
      <c r="M70" s="32">
        <f t="shared" si="13"/>
        <v>0.6</v>
      </c>
      <c r="N70" s="21" t="s">
        <v>18</v>
      </c>
      <c r="O70" s="7"/>
      <c r="P70" s="25" t="s">
        <v>52</v>
      </c>
      <c r="Q70">
        <f>G70/2</f>
        <v>30</v>
      </c>
      <c r="R70">
        <f>K70/2</f>
        <v>50</v>
      </c>
      <c r="S70">
        <f t="shared" si="10"/>
        <v>0.6</v>
      </c>
      <c r="T70">
        <f t="shared" si="11"/>
        <v>52.5</v>
      </c>
      <c r="U70">
        <f t="shared" si="12"/>
        <v>105</v>
      </c>
    </row>
    <row r="71" spans="1:21" x14ac:dyDescent="0.3">
      <c r="A71" s="13">
        <v>44952</v>
      </c>
      <c r="B71" s="14" t="s">
        <v>397</v>
      </c>
      <c r="C71" s="15" t="s">
        <v>20</v>
      </c>
      <c r="D71" s="15" t="s">
        <v>398</v>
      </c>
      <c r="E71" s="35" t="s">
        <v>426</v>
      </c>
      <c r="F71" s="15" t="s">
        <v>263</v>
      </c>
      <c r="G71" s="15">
        <v>50</v>
      </c>
      <c r="H71" s="15" t="s">
        <v>58</v>
      </c>
      <c r="I71" s="6">
        <f t="shared" si="14"/>
        <v>1.75</v>
      </c>
      <c r="J71" s="32" t="s">
        <v>400</v>
      </c>
      <c r="K71" s="32">
        <v>50</v>
      </c>
      <c r="L71" s="32">
        <v>3.5</v>
      </c>
      <c r="M71" s="32">
        <f t="shared" si="13"/>
        <v>1</v>
      </c>
      <c r="N71" s="21" t="s">
        <v>18</v>
      </c>
      <c r="O71" s="7"/>
      <c r="P71" s="25" t="s">
        <v>401</v>
      </c>
      <c r="Q71">
        <f>G71</f>
        <v>50</v>
      </c>
      <c r="R71">
        <f>K71</f>
        <v>50</v>
      </c>
      <c r="S71">
        <f t="shared" si="10"/>
        <v>1</v>
      </c>
      <c r="T71">
        <f t="shared" si="11"/>
        <v>87.5</v>
      </c>
      <c r="U71">
        <f t="shared" si="12"/>
        <v>87.5</v>
      </c>
    </row>
    <row r="72" spans="1:21" x14ac:dyDescent="0.3">
      <c r="A72" s="13">
        <v>44952</v>
      </c>
      <c r="B72" s="14" t="s">
        <v>397</v>
      </c>
      <c r="C72" s="15" t="s">
        <v>82</v>
      </c>
      <c r="D72" s="15" t="s">
        <v>398</v>
      </c>
      <c r="E72" s="35" t="s">
        <v>428</v>
      </c>
      <c r="F72" s="15" t="s">
        <v>211</v>
      </c>
      <c r="G72" s="15">
        <v>50</v>
      </c>
      <c r="H72" s="15" t="s">
        <v>58</v>
      </c>
      <c r="I72" s="6">
        <f t="shared" si="14"/>
        <v>1.75</v>
      </c>
      <c r="J72" s="32" t="s">
        <v>400</v>
      </c>
      <c r="K72" s="32">
        <v>50</v>
      </c>
      <c r="L72" s="32">
        <v>3.5</v>
      </c>
      <c r="M72" s="32">
        <f t="shared" si="13"/>
        <v>1</v>
      </c>
      <c r="N72" s="21" t="s">
        <v>18</v>
      </c>
      <c r="O72" s="7"/>
      <c r="P72" s="25" t="s">
        <v>401</v>
      </c>
      <c r="Q72">
        <f>G72</f>
        <v>50</v>
      </c>
      <c r="R72">
        <f>K72</f>
        <v>50</v>
      </c>
      <c r="S72">
        <f t="shared" si="10"/>
        <v>1</v>
      </c>
      <c r="T72">
        <f t="shared" si="11"/>
        <v>87.5</v>
      </c>
      <c r="U72">
        <f t="shared" si="12"/>
        <v>87.5</v>
      </c>
    </row>
    <row r="73" spans="1:21" x14ac:dyDescent="0.3">
      <c r="A73" s="13">
        <v>44953</v>
      </c>
      <c r="B73" s="14" t="s">
        <v>397</v>
      </c>
      <c r="C73" s="15" t="s">
        <v>20</v>
      </c>
      <c r="D73" s="15" t="s">
        <v>398</v>
      </c>
      <c r="E73" s="35" t="s">
        <v>431</v>
      </c>
      <c r="F73" s="15" t="s">
        <v>263</v>
      </c>
      <c r="G73" s="15">
        <v>50</v>
      </c>
      <c r="H73" s="15" t="s">
        <v>58</v>
      </c>
      <c r="I73" s="6">
        <f t="shared" si="14"/>
        <v>1.75</v>
      </c>
      <c r="J73" s="32" t="s">
        <v>400</v>
      </c>
      <c r="K73" s="32">
        <v>50</v>
      </c>
      <c r="L73" s="32">
        <v>3.5</v>
      </c>
      <c r="M73" s="32">
        <f t="shared" si="13"/>
        <v>1</v>
      </c>
      <c r="N73" s="21" t="s">
        <v>18</v>
      </c>
      <c r="O73" s="7"/>
      <c r="P73" s="25" t="s">
        <v>401</v>
      </c>
      <c r="Q73">
        <f>G73</f>
        <v>50</v>
      </c>
      <c r="R73">
        <f>K73</f>
        <v>50</v>
      </c>
      <c r="S73">
        <f t="shared" si="10"/>
        <v>1</v>
      </c>
      <c r="T73">
        <f t="shared" si="11"/>
        <v>87.5</v>
      </c>
      <c r="U73">
        <f t="shared" si="12"/>
        <v>87.5</v>
      </c>
    </row>
    <row r="74" spans="1:21" x14ac:dyDescent="0.3">
      <c r="A74" s="13">
        <v>44953</v>
      </c>
      <c r="B74" s="14" t="s">
        <v>397</v>
      </c>
      <c r="C74" s="15" t="s">
        <v>82</v>
      </c>
      <c r="D74" s="15" t="s">
        <v>398</v>
      </c>
      <c r="E74" s="35" t="s">
        <v>433</v>
      </c>
      <c r="F74" s="15" t="s">
        <v>211</v>
      </c>
      <c r="G74" s="15">
        <v>50</v>
      </c>
      <c r="H74" s="15" t="s">
        <v>58</v>
      </c>
      <c r="I74" s="6">
        <f t="shared" si="14"/>
        <v>1.75</v>
      </c>
      <c r="J74" s="32" t="s">
        <v>400</v>
      </c>
      <c r="K74" s="32">
        <v>50</v>
      </c>
      <c r="L74" s="32">
        <v>3.5</v>
      </c>
      <c r="M74" s="32">
        <f t="shared" si="13"/>
        <v>1</v>
      </c>
      <c r="N74" s="21" t="s">
        <v>18</v>
      </c>
      <c r="O74" s="7"/>
      <c r="P74" s="25" t="s">
        <v>401</v>
      </c>
      <c r="Q74">
        <f>G74</f>
        <v>50</v>
      </c>
      <c r="R74">
        <f>K74</f>
        <v>50</v>
      </c>
      <c r="S74">
        <f t="shared" si="10"/>
        <v>1</v>
      </c>
      <c r="T74">
        <f t="shared" si="11"/>
        <v>87.5</v>
      </c>
      <c r="U74">
        <f t="shared" si="12"/>
        <v>87.5</v>
      </c>
    </row>
    <row r="75" spans="1:21" x14ac:dyDescent="0.3">
      <c r="A75" s="13">
        <v>44953</v>
      </c>
      <c r="B75" s="14" t="s">
        <v>397</v>
      </c>
      <c r="C75" s="15" t="s">
        <v>235</v>
      </c>
      <c r="D75" s="15" t="s">
        <v>457</v>
      </c>
      <c r="E75" s="35" t="s">
        <v>459</v>
      </c>
      <c r="F75" s="15" t="s">
        <v>15</v>
      </c>
      <c r="G75" s="15">
        <v>60</v>
      </c>
      <c r="H75" s="15" t="s">
        <v>58</v>
      </c>
      <c r="I75" s="6">
        <f t="shared" si="14"/>
        <v>1.75</v>
      </c>
      <c r="J75" s="32" t="s">
        <v>51</v>
      </c>
      <c r="K75" s="37">
        <v>100</v>
      </c>
      <c r="L75" s="32">
        <v>3.5</v>
      </c>
      <c r="M75" s="32">
        <f t="shared" si="13"/>
        <v>0.6</v>
      </c>
      <c r="N75" s="21" t="s">
        <v>18</v>
      </c>
      <c r="O75" s="7"/>
      <c r="P75" s="25" t="s">
        <v>52</v>
      </c>
      <c r="Q75">
        <f>G75/2</f>
        <v>30</v>
      </c>
      <c r="R75">
        <f>K75/2</f>
        <v>50</v>
      </c>
      <c r="S75">
        <f t="shared" si="10"/>
        <v>0.6</v>
      </c>
      <c r="T75">
        <f t="shared" si="11"/>
        <v>52.5</v>
      </c>
      <c r="U75">
        <f t="shared" si="12"/>
        <v>105</v>
      </c>
    </row>
    <row r="76" spans="1:21" x14ac:dyDescent="0.3">
      <c r="A76" s="13">
        <v>44956</v>
      </c>
      <c r="B76" s="14" t="s">
        <v>397</v>
      </c>
      <c r="C76" s="15" t="s">
        <v>12</v>
      </c>
      <c r="D76" s="15" t="s">
        <v>460</v>
      </c>
      <c r="E76" s="35" t="s">
        <v>461</v>
      </c>
      <c r="F76" s="15" t="s">
        <v>263</v>
      </c>
      <c r="G76" s="15">
        <v>120</v>
      </c>
      <c r="H76" s="15" t="s">
        <v>16</v>
      </c>
      <c r="I76" s="6">
        <f t="shared" si="14"/>
        <v>3.75</v>
      </c>
      <c r="J76" s="32" t="s">
        <v>51</v>
      </c>
      <c r="K76" s="37">
        <v>100</v>
      </c>
      <c r="L76" s="32">
        <v>3.5</v>
      </c>
      <c r="M76" s="32">
        <f t="shared" si="13"/>
        <v>1.2</v>
      </c>
      <c r="N76" s="21" t="s">
        <v>18</v>
      </c>
      <c r="O76" s="7"/>
      <c r="P76" s="25" t="s">
        <v>52</v>
      </c>
      <c r="Q76">
        <f>G76/2</f>
        <v>60</v>
      </c>
      <c r="R76">
        <f>K76/2</f>
        <v>50</v>
      </c>
      <c r="S76">
        <f t="shared" si="10"/>
        <v>1.2</v>
      </c>
      <c r="T76">
        <f t="shared" si="11"/>
        <v>225</v>
      </c>
      <c r="U76">
        <f t="shared" si="12"/>
        <v>450</v>
      </c>
    </row>
    <row r="77" spans="1:21" x14ac:dyDescent="0.3">
      <c r="I77">
        <f>SUM(I2:I76)</f>
        <v>193.25</v>
      </c>
    </row>
    <row r="78" spans="1:21" ht="115.2" x14ac:dyDescent="0.3">
      <c r="B78" s="85" t="s">
        <v>615</v>
      </c>
      <c r="C78" s="80" t="s">
        <v>558</v>
      </c>
      <c r="D78" s="80" t="s">
        <v>559</v>
      </c>
      <c r="E78" s="81" t="s">
        <v>560</v>
      </c>
      <c r="F78" s="82" t="s">
        <v>561</v>
      </c>
      <c r="G78" s="83" t="s">
        <v>562</v>
      </c>
      <c r="H78" s="84" t="s">
        <v>563</v>
      </c>
    </row>
    <row r="79" spans="1:21" x14ac:dyDescent="0.3">
      <c r="A79" s="70" t="s">
        <v>642</v>
      </c>
      <c r="B79">
        <f>SUM(I2:I12)</f>
        <v>41.25</v>
      </c>
      <c r="C79">
        <f>SUM(U26:U41)/(SUM($I$2:$I$17))</f>
        <v>31.25</v>
      </c>
      <c r="D79">
        <f>SUM(T26:T41)/(SUM($I$2:$I$17))</f>
        <v>15.625</v>
      </c>
      <c r="E79">
        <f>(($B79*3.5*AVERAGE(G2:G12))/(280*AVERAGE($M$2:$M$12)*($B79/280)))</f>
        <v>350.00000000000006</v>
      </c>
      <c r="F79">
        <f>(($B79*3.5*AVERAGE(Q26:Q39))/(280*AVERAGE(S26:S39)*($B79/280)))</f>
        <v>175.00000000000006</v>
      </c>
      <c r="G79">
        <f>(($B79*3.5*$C79)/(280*AVERAGE($M$2:$M$15)*($B79/280)))</f>
        <v>162.7258235919235</v>
      </c>
      <c r="H79">
        <f>(($B79*3.5*$D79)/(280*AVERAGE($M$2:$M$15)*($B79/280)))</f>
        <v>81.36291179596175</v>
      </c>
    </row>
    <row r="80" spans="1:21" x14ac:dyDescent="0.3">
      <c r="A80" s="70" t="s">
        <v>643</v>
      </c>
      <c r="B80">
        <f>SUM(I13:I43)</f>
        <v>92.25</v>
      </c>
      <c r="C80">
        <f>SUM(U40:U55)/(SUM($I$16:$I$31))</f>
        <v>39.787735849056602</v>
      </c>
      <c r="D80">
        <f>SUM(T42:T65)/(SUM($I$18:$I$41))</f>
        <v>32.714552238805972</v>
      </c>
      <c r="E80">
        <f>(($B80*3.5*AVERAGE(G13:G43))/(280*AVERAGE($M$13:$M$43)*($B80/280)))</f>
        <v>361.66666666666652</v>
      </c>
      <c r="F80">
        <f>(($B80*3.5*AVERAGE($Q40:$Q55))/(280*AVERAGE($S42:$S65)*($B80/280)))</f>
        <v>167.04545454545459</v>
      </c>
      <c r="G80">
        <f>(($B80*3.5*$C80)/(280*AVERAGE($M$18:$M$41)*($B80/280)))</f>
        <v>268.44737440327333</v>
      </c>
      <c r="H80">
        <f>(($B80*3.5*$D80)/(280*AVERAGE($M$18:$M$41)*($B80/280)))</f>
        <v>220.72468980399199</v>
      </c>
    </row>
    <row r="81" spans="1:8" x14ac:dyDescent="0.3">
      <c r="A81" s="70" t="s">
        <v>644</v>
      </c>
      <c r="B81">
        <f>SUM(I44:I76)</f>
        <v>59.75</v>
      </c>
      <c r="C81">
        <f>SUM(U66:U75)/(SUM($I$42:$I$51))</f>
        <v>44.390243902439025</v>
      </c>
      <c r="D81">
        <f>SUM(T66:T75)/(SUM($I$42:$I$51))</f>
        <v>39.268292682926827</v>
      </c>
      <c r="E81">
        <f>(($B81*3.5*AVERAGE(G44:G76))/(160*AVERAGE($M$44:$M$76)*($B81/160)))</f>
        <v>187.96296296296293</v>
      </c>
      <c r="F81">
        <f>(($B81*3.5*AVERAGE(Q56:Q75))/(280*AVERAGE(S66:S75)*($B81/280)))</f>
        <v>182.60869565217394</v>
      </c>
      <c r="G81">
        <f>(($B81*3.5*$C81)/(160*AVERAGE($M$42:$M$51)*($B81/160)))</f>
        <v>161.00088462024519</v>
      </c>
      <c r="H81">
        <f>(($B81*3.5*$D81)/(160*AVERAGE($M$42:$M$51)*($B81/160)))</f>
        <v>142.42385947175532</v>
      </c>
    </row>
    <row r="84" spans="1:8" ht="15" thickBot="1" x14ac:dyDescent="0.35">
      <c r="A84" s="70" t="s">
        <v>619</v>
      </c>
      <c r="B84" s="47" t="s">
        <v>620</v>
      </c>
      <c r="C84" s="125" t="s">
        <v>588</v>
      </c>
      <c r="D84" s="56" t="s">
        <v>589</v>
      </c>
      <c r="E84" s="124" t="s">
        <v>629</v>
      </c>
      <c r="F84" s="56" t="s">
        <v>590</v>
      </c>
      <c r="G84" s="125" t="s">
        <v>630</v>
      </c>
    </row>
    <row r="85" spans="1:8" x14ac:dyDescent="0.3">
      <c r="A85" s="260" t="s">
        <v>11</v>
      </c>
      <c r="B85" s="263">
        <f>$B79/(7*40)</f>
        <v>0.14732142857142858</v>
      </c>
      <c r="C85" s="126">
        <v>1</v>
      </c>
      <c r="D85" s="112" t="s">
        <v>593</v>
      </c>
      <c r="E85" s="118">
        <f>SUM($I2)/40</f>
        <v>9.375E-2</v>
      </c>
      <c r="G85">
        <f>E85*40</f>
        <v>3.75</v>
      </c>
    </row>
    <row r="86" spans="1:8" x14ac:dyDescent="0.3">
      <c r="A86" s="261"/>
      <c r="B86" s="264"/>
      <c r="C86" s="127">
        <v>2</v>
      </c>
      <c r="D86" s="6" t="s">
        <v>594</v>
      </c>
      <c r="E86" s="119">
        <f>0/40</f>
        <v>0</v>
      </c>
      <c r="G86">
        <f t="shared" ref="G86:G104" si="15">E86*40</f>
        <v>0</v>
      </c>
    </row>
    <row r="87" spans="1:8" x14ac:dyDescent="0.3">
      <c r="A87" s="261"/>
      <c r="B87" s="264"/>
      <c r="C87" s="127">
        <v>3</v>
      </c>
      <c r="D87" s="6" t="s">
        <v>595</v>
      </c>
      <c r="E87" s="119">
        <f>SUM($I3:$I11)/40</f>
        <v>0.84375</v>
      </c>
      <c r="G87">
        <f t="shared" si="15"/>
        <v>33.75</v>
      </c>
    </row>
    <row r="88" spans="1:8" x14ac:dyDescent="0.3">
      <c r="A88" s="261"/>
      <c r="B88" s="264"/>
      <c r="C88" s="127">
        <v>4</v>
      </c>
      <c r="D88" s="6" t="s">
        <v>596</v>
      </c>
      <c r="E88" s="119">
        <f>0/40</f>
        <v>0</v>
      </c>
      <c r="G88">
        <f t="shared" si="15"/>
        <v>0</v>
      </c>
    </row>
    <row r="89" spans="1:8" x14ac:dyDescent="0.3">
      <c r="A89" s="261"/>
      <c r="B89" s="264"/>
      <c r="C89" s="127">
        <v>5</v>
      </c>
      <c r="D89" s="6" t="s">
        <v>597</v>
      </c>
      <c r="E89" s="119">
        <f>0/40</f>
        <v>0</v>
      </c>
      <c r="G89">
        <f t="shared" si="15"/>
        <v>0</v>
      </c>
    </row>
    <row r="90" spans="1:8" x14ac:dyDescent="0.3">
      <c r="A90" s="261"/>
      <c r="B90" s="264"/>
      <c r="C90" s="127">
        <v>6</v>
      </c>
      <c r="D90" s="6" t="s">
        <v>598</v>
      </c>
      <c r="E90" s="119">
        <f>SUM($I12)/40</f>
        <v>9.375E-2</v>
      </c>
      <c r="G90">
        <f t="shared" si="15"/>
        <v>3.75</v>
      </c>
    </row>
    <row r="91" spans="1:8" x14ac:dyDescent="0.3">
      <c r="A91" s="261"/>
      <c r="B91" s="264"/>
      <c r="C91" s="127">
        <v>7</v>
      </c>
      <c r="D91" s="6" t="s">
        <v>599</v>
      </c>
      <c r="E91" s="119">
        <f>0/40</f>
        <v>0</v>
      </c>
      <c r="G91">
        <f t="shared" si="15"/>
        <v>0</v>
      </c>
    </row>
    <row r="92" spans="1:8" ht="15" thickBot="1" x14ac:dyDescent="0.35">
      <c r="A92" s="262"/>
      <c r="B92" s="265"/>
      <c r="C92" s="128">
        <v>8</v>
      </c>
      <c r="D92" s="113" t="s">
        <v>600</v>
      </c>
      <c r="E92" s="136">
        <f>0/40</f>
        <v>0</v>
      </c>
      <c r="F92" s="56" t="s">
        <v>601</v>
      </c>
      <c r="G92">
        <f t="shared" si="15"/>
        <v>0</v>
      </c>
    </row>
    <row r="93" spans="1:8" x14ac:dyDescent="0.3">
      <c r="A93" s="266" t="s">
        <v>246</v>
      </c>
      <c r="B93" s="269">
        <f>$B80/(7*40)</f>
        <v>0.32946428571428571</v>
      </c>
      <c r="C93" s="129">
        <v>1</v>
      </c>
      <c r="D93" s="114" t="s">
        <v>602</v>
      </c>
      <c r="E93" s="120">
        <f>SUM($I13:$I14)/40</f>
        <v>0.1875</v>
      </c>
      <c r="G93">
        <f t="shared" si="15"/>
        <v>7.5</v>
      </c>
    </row>
    <row r="94" spans="1:8" x14ac:dyDescent="0.3">
      <c r="A94" s="267"/>
      <c r="B94" s="270"/>
      <c r="C94" s="130">
        <v>2</v>
      </c>
      <c r="D94" s="55" t="s">
        <v>603</v>
      </c>
      <c r="E94" s="121">
        <f>SUM($I15:$I19)/40</f>
        <v>0.46875</v>
      </c>
      <c r="G94">
        <f t="shared" si="15"/>
        <v>18.75</v>
      </c>
    </row>
    <row r="95" spans="1:8" x14ac:dyDescent="0.3">
      <c r="A95" s="267"/>
      <c r="B95" s="270"/>
      <c r="C95" s="130">
        <v>3</v>
      </c>
      <c r="D95" s="55" t="s">
        <v>604</v>
      </c>
      <c r="E95" s="121">
        <f>SUM($I20:$I22)/40</f>
        <v>0.28125</v>
      </c>
      <c r="G95">
        <f t="shared" si="15"/>
        <v>11.25</v>
      </c>
    </row>
    <row r="96" spans="1:8" x14ac:dyDescent="0.3">
      <c r="A96" s="267"/>
      <c r="B96" s="270"/>
      <c r="C96" s="130">
        <v>4</v>
      </c>
      <c r="D96" s="55" t="s">
        <v>605</v>
      </c>
      <c r="E96" s="121">
        <f>SUM($I23:$I25)/40</f>
        <v>0.25624999999999998</v>
      </c>
      <c r="G96">
        <f t="shared" si="15"/>
        <v>10.25</v>
      </c>
    </row>
    <row r="97" spans="1:7" x14ac:dyDescent="0.3">
      <c r="A97" s="267"/>
      <c r="B97" s="270"/>
      <c r="C97" s="130">
        <v>5</v>
      </c>
      <c r="D97" s="55" t="s">
        <v>606</v>
      </c>
      <c r="E97" s="121">
        <f>SUM($I26:$I28)/40</f>
        <v>0.28125</v>
      </c>
      <c r="G97">
        <f t="shared" si="15"/>
        <v>11.25</v>
      </c>
    </row>
    <row r="98" spans="1:7" x14ac:dyDescent="0.3">
      <c r="A98" s="267"/>
      <c r="B98" s="270"/>
      <c r="C98" s="130">
        <v>6</v>
      </c>
      <c r="D98" s="55" t="s">
        <v>607</v>
      </c>
      <c r="E98" s="121">
        <f>SUM($I29:$I41)/40</f>
        <v>0.66874999999999996</v>
      </c>
      <c r="G98">
        <f t="shared" si="15"/>
        <v>26.75</v>
      </c>
    </row>
    <row r="99" spans="1:7" x14ac:dyDescent="0.3">
      <c r="A99" s="267"/>
      <c r="B99" s="270"/>
      <c r="C99" s="130">
        <v>7</v>
      </c>
      <c r="D99" s="55" t="s">
        <v>608</v>
      </c>
      <c r="E99" s="121">
        <f>SUM($I42)/40</f>
        <v>9.375E-2</v>
      </c>
      <c r="G99">
        <f t="shared" si="15"/>
        <v>3.75</v>
      </c>
    </row>
    <row r="100" spans="1:7" ht="15" thickBot="1" x14ac:dyDescent="0.35">
      <c r="A100" s="268"/>
      <c r="B100" s="271"/>
      <c r="C100" s="131">
        <v>8</v>
      </c>
      <c r="D100" s="115" t="s">
        <v>609</v>
      </c>
      <c r="E100" s="135">
        <f>SUM($I43)/40</f>
        <v>6.8750000000000006E-2</v>
      </c>
      <c r="F100" s="56" t="s">
        <v>601</v>
      </c>
      <c r="G100">
        <f t="shared" si="15"/>
        <v>2.75</v>
      </c>
    </row>
    <row r="101" spans="1:7" x14ac:dyDescent="0.3">
      <c r="A101" s="272" t="s">
        <v>397</v>
      </c>
      <c r="B101" s="275">
        <f>$B81/(4*40)</f>
        <v>0.37343749999999998</v>
      </c>
      <c r="C101" s="132">
        <v>1</v>
      </c>
      <c r="D101" s="116" t="s">
        <v>610</v>
      </c>
      <c r="E101" s="122">
        <f>SUM($I44:$I53)/40</f>
        <v>0.4375</v>
      </c>
      <c r="G101">
        <f t="shared" si="15"/>
        <v>17.5</v>
      </c>
    </row>
    <row r="102" spans="1:7" x14ac:dyDescent="0.3">
      <c r="A102" s="273"/>
      <c r="B102" s="276"/>
      <c r="C102" s="133">
        <v>2</v>
      </c>
      <c r="D102" s="111" t="s">
        <v>611</v>
      </c>
      <c r="E102" s="123">
        <f>SUM($I54:$I63)/40</f>
        <v>0.4375</v>
      </c>
      <c r="G102">
        <f t="shared" si="15"/>
        <v>17.5</v>
      </c>
    </row>
    <row r="103" spans="1:7" x14ac:dyDescent="0.3">
      <c r="A103" s="273"/>
      <c r="B103" s="276"/>
      <c r="C103" s="133">
        <v>3</v>
      </c>
      <c r="D103" s="111" t="s">
        <v>612</v>
      </c>
      <c r="E103" s="123">
        <f>SUM($I64:$I75)/40</f>
        <v>0.52500000000000002</v>
      </c>
      <c r="G103">
        <f t="shared" si="15"/>
        <v>21</v>
      </c>
    </row>
    <row r="104" spans="1:7" ht="15" thickBot="1" x14ac:dyDescent="0.35">
      <c r="A104" s="274"/>
      <c r="B104" s="277"/>
      <c r="C104" s="134">
        <v>4</v>
      </c>
      <c r="D104" s="117" t="s">
        <v>613</v>
      </c>
      <c r="E104" s="123">
        <f>SUM($I76)/40</f>
        <v>9.375E-2</v>
      </c>
      <c r="G104">
        <f t="shared" si="15"/>
        <v>3.75</v>
      </c>
    </row>
  </sheetData>
  <autoFilter ref="A1:U81" xr:uid="{B669DA69-9C43-1D4A-B50E-14BCEC840412}"/>
  <mergeCells count="6">
    <mergeCell ref="A85:A92"/>
    <mergeCell ref="B85:B92"/>
    <mergeCell ref="A93:A100"/>
    <mergeCell ref="B93:B100"/>
    <mergeCell ref="A101:A104"/>
    <mergeCell ref="B101:B104"/>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F2A9B-3276-9D4B-910E-69DE0B98EB22}">
  <sheetPr filterMode="1"/>
  <dimension ref="A1:U217"/>
  <sheetViews>
    <sheetView topLeftCell="F191" workbookViewId="0">
      <selection activeCell="F208" sqref="F208"/>
    </sheetView>
  </sheetViews>
  <sheetFormatPr defaultColWidth="11.44140625" defaultRowHeight="14.4" x14ac:dyDescent="0.3"/>
  <cols>
    <col min="1" max="1" width="39.33203125" customWidth="1"/>
    <col min="2" max="2" width="10" bestFit="1" customWidth="1"/>
    <col min="3" max="3" width="12.77734375" bestFit="1" customWidth="1"/>
    <col min="4" max="4" width="14.44140625" bestFit="1" customWidth="1"/>
    <col min="5" max="5" width="42.44140625" customWidth="1"/>
    <col min="6" max="6" width="23.44140625" bestFit="1" customWidth="1"/>
    <col min="7" max="7" width="6.6640625" bestFit="1" customWidth="1"/>
    <col min="8" max="8" width="10.6640625" bestFit="1" customWidth="1"/>
    <col min="9" max="9" width="10.6640625" customWidth="1"/>
    <col min="10" max="13" width="30.109375" customWidth="1"/>
    <col min="14" max="14" width="38.44140625" customWidth="1"/>
    <col min="15" max="15" width="43.44140625" customWidth="1"/>
    <col min="16" max="16" width="61.44140625" customWidth="1"/>
  </cols>
  <sheetData>
    <row r="1" spans="1:21" ht="100.8" x14ac:dyDescent="0.3">
      <c r="A1" s="2" t="s">
        <v>0</v>
      </c>
      <c r="B1" s="2" t="s">
        <v>1</v>
      </c>
      <c r="C1" s="3" t="s">
        <v>2</v>
      </c>
      <c r="D1" s="3" t="s">
        <v>3</v>
      </c>
      <c r="E1" s="63" t="s">
        <v>4</v>
      </c>
      <c r="F1" s="3" t="s">
        <v>5</v>
      </c>
      <c r="G1" s="3" t="s">
        <v>6</v>
      </c>
      <c r="H1" s="3" t="s">
        <v>7</v>
      </c>
      <c r="I1" s="3" t="s">
        <v>550</v>
      </c>
      <c r="J1" s="63" t="s">
        <v>8</v>
      </c>
      <c r="K1" s="63" t="s">
        <v>547</v>
      </c>
      <c r="L1" s="63" t="s">
        <v>548</v>
      </c>
      <c r="M1" s="63" t="s">
        <v>549</v>
      </c>
      <c r="N1" s="3" t="s">
        <v>5</v>
      </c>
      <c r="O1" s="71" t="s">
        <v>9</v>
      </c>
      <c r="P1" s="63" t="s">
        <v>10</v>
      </c>
      <c r="Q1" s="79" t="s">
        <v>625</v>
      </c>
      <c r="R1" s="79" t="s">
        <v>552</v>
      </c>
      <c r="S1" s="79" t="s">
        <v>553</v>
      </c>
      <c r="T1" s="79" t="s">
        <v>554</v>
      </c>
      <c r="U1" s="79" t="s">
        <v>555</v>
      </c>
    </row>
    <row r="2" spans="1:21" ht="28.8" hidden="1" x14ac:dyDescent="0.3">
      <c r="A2" s="4">
        <v>44811</v>
      </c>
      <c r="B2" s="5" t="s">
        <v>11</v>
      </c>
      <c r="C2" s="6" t="s">
        <v>12</v>
      </c>
      <c r="D2" s="6" t="s">
        <v>45</v>
      </c>
      <c r="E2" s="36" t="s">
        <v>46</v>
      </c>
      <c r="F2" s="6" t="s">
        <v>15</v>
      </c>
      <c r="G2" s="6">
        <v>40</v>
      </c>
      <c r="H2" s="6" t="s">
        <v>16</v>
      </c>
      <c r="I2" s="6">
        <f>H2*24</f>
        <v>3.75</v>
      </c>
      <c r="J2" s="32" t="s">
        <v>47</v>
      </c>
      <c r="K2" s="32">
        <v>50</v>
      </c>
      <c r="L2" s="32">
        <v>4.5</v>
      </c>
      <c r="M2" s="32">
        <f t="shared" ref="M2:M41" si="0">G2/K2</f>
        <v>0.8</v>
      </c>
      <c r="N2" s="24" t="s">
        <v>35</v>
      </c>
      <c r="O2" s="7"/>
      <c r="P2" s="29" t="s">
        <v>48</v>
      </c>
      <c r="Q2">
        <f>G2</f>
        <v>40</v>
      </c>
      <c r="R2">
        <f>K2</f>
        <v>50</v>
      </c>
      <c r="S2">
        <f>Q2/R2</f>
        <v>0.8</v>
      </c>
      <c r="T2">
        <f>Q2*I2</f>
        <v>150</v>
      </c>
      <c r="U2">
        <f>G2*I2</f>
        <v>150</v>
      </c>
    </row>
    <row r="3" spans="1:21" ht="28.8" hidden="1" x14ac:dyDescent="0.3">
      <c r="A3" s="4">
        <v>44812</v>
      </c>
      <c r="B3" s="5" t="s">
        <v>11</v>
      </c>
      <c r="C3" s="6" t="s">
        <v>12</v>
      </c>
      <c r="D3" s="6" t="s">
        <v>45</v>
      </c>
      <c r="E3" s="36" t="s">
        <v>55</v>
      </c>
      <c r="F3" s="6" t="s">
        <v>15</v>
      </c>
      <c r="G3" s="6">
        <v>40</v>
      </c>
      <c r="H3" s="6" t="s">
        <v>16</v>
      </c>
      <c r="I3" s="6">
        <f t="shared" ref="I3:I66" si="1">H3*24</f>
        <v>3.75</v>
      </c>
      <c r="J3" s="32" t="s">
        <v>47</v>
      </c>
      <c r="K3" s="32">
        <v>50</v>
      </c>
      <c r="L3" s="32">
        <v>4.5</v>
      </c>
      <c r="M3" s="32">
        <f t="shared" si="0"/>
        <v>0.8</v>
      </c>
      <c r="N3" s="24" t="s">
        <v>35</v>
      </c>
      <c r="O3" s="7"/>
      <c r="P3" s="29" t="s">
        <v>48</v>
      </c>
      <c r="Q3">
        <f t="shared" ref="Q3:Q67" si="2">G3</f>
        <v>40</v>
      </c>
      <c r="R3">
        <f t="shared" ref="R3:R67" si="3">K3</f>
        <v>50</v>
      </c>
      <c r="S3">
        <f t="shared" ref="S3:S52" si="4">Q3/R3</f>
        <v>0.8</v>
      </c>
      <c r="T3">
        <f t="shared" ref="T3:T52" si="5">Q3*I3</f>
        <v>150</v>
      </c>
      <c r="U3">
        <f t="shared" ref="U3:U52" si="6">G3*I3</f>
        <v>150</v>
      </c>
    </row>
    <row r="4" spans="1:21" ht="28.8" hidden="1" x14ac:dyDescent="0.3">
      <c r="A4" s="4">
        <v>44813</v>
      </c>
      <c r="B4" s="5" t="s">
        <v>11</v>
      </c>
      <c r="C4" s="6" t="s">
        <v>12</v>
      </c>
      <c r="D4" s="6" t="s">
        <v>45</v>
      </c>
      <c r="E4" s="36" t="s">
        <v>59</v>
      </c>
      <c r="F4" s="6" t="s">
        <v>15</v>
      </c>
      <c r="G4" s="6">
        <v>40</v>
      </c>
      <c r="H4" s="6" t="s">
        <v>16</v>
      </c>
      <c r="I4" s="6">
        <f t="shared" si="1"/>
        <v>3.75</v>
      </c>
      <c r="J4" s="32" t="s">
        <v>47</v>
      </c>
      <c r="K4" s="32">
        <v>50</v>
      </c>
      <c r="L4" s="32">
        <v>4.5</v>
      </c>
      <c r="M4" s="32">
        <f t="shared" si="0"/>
        <v>0.8</v>
      </c>
      <c r="N4" s="24" t="s">
        <v>35</v>
      </c>
      <c r="O4" s="7"/>
      <c r="P4" s="29" t="s">
        <v>48</v>
      </c>
      <c r="Q4">
        <f t="shared" si="2"/>
        <v>40</v>
      </c>
      <c r="R4">
        <f t="shared" si="3"/>
        <v>50</v>
      </c>
      <c r="S4">
        <f t="shared" si="4"/>
        <v>0.8</v>
      </c>
      <c r="T4">
        <f t="shared" si="5"/>
        <v>150</v>
      </c>
      <c r="U4">
        <f t="shared" si="6"/>
        <v>150</v>
      </c>
    </row>
    <row r="5" spans="1:21" ht="28.8" hidden="1" x14ac:dyDescent="0.3">
      <c r="A5" s="4">
        <v>44817</v>
      </c>
      <c r="B5" s="5" t="s">
        <v>11</v>
      </c>
      <c r="C5" s="6" t="s">
        <v>12</v>
      </c>
      <c r="D5" s="6" t="s">
        <v>45</v>
      </c>
      <c r="E5" s="36" t="s">
        <v>65</v>
      </c>
      <c r="F5" s="6" t="s">
        <v>15</v>
      </c>
      <c r="G5" s="6">
        <v>40</v>
      </c>
      <c r="H5" s="6" t="s">
        <v>16</v>
      </c>
      <c r="I5" s="6">
        <f t="shared" si="1"/>
        <v>3.75</v>
      </c>
      <c r="J5" s="32" t="s">
        <v>47</v>
      </c>
      <c r="K5" s="32">
        <v>50</v>
      </c>
      <c r="L5" s="32">
        <v>4.5</v>
      </c>
      <c r="M5" s="32">
        <f t="shared" si="0"/>
        <v>0.8</v>
      </c>
      <c r="N5" s="24" t="s">
        <v>35</v>
      </c>
      <c r="O5" s="7"/>
      <c r="P5" s="29" t="s">
        <v>48</v>
      </c>
      <c r="Q5">
        <f t="shared" si="2"/>
        <v>40</v>
      </c>
      <c r="R5">
        <f t="shared" si="3"/>
        <v>50</v>
      </c>
      <c r="S5">
        <f t="shared" si="4"/>
        <v>0.8</v>
      </c>
      <c r="T5">
        <f t="shared" si="5"/>
        <v>150</v>
      </c>
      <c r="U5">
        <f t="shared" si="6"/>
        <v>150</v>
      </c>
    </row>
    <row r="6" spans="1:21" ht="28.8" hidden="1" x14ac:dyDescent="0.3">
      <c r="A6" s="4">
        <v>44818</v>
      </c>
      <c r="B6" s="5" t="s">
        <v>11</v>
      </c>
      <c r="C6" s="6" t="s">
        <v>12</v>
      </c>
      <c r="D6" s="6" t="s">
        <v>45</v>
      </c>
      <c r="E6" s="36" t="s">
        <v>68</v>
      </c>
      <c r="F6" s="6" t="s">
        <v>15</v>
      </c>
      <c r="G6" s="6">
        <v>40</v>
      </c>
      <c r="H6" s="6" t="s">
        <v>16</v>
      </c>
      <c r="I6" s="6">
        <f t="shared" si="1"/>
        <v>3.75</v>
      </c>
      <c r="J6" s="32" t="s">
        <v>47</v>
      </c>
      <c r="K6" s="32">
        <v>50</v>
      </c>
      <c r="L6" s="32">
        <v>4.5</v>
      </c>
      <c r="M6" s="32">
        <f t="shared" si="0"/>
        <v>0.8</v>
      </c>
      <c r="N6" s="24" t="s">
        <v>35</v>
      </c>
      <c r="O6" s="7"/>
      <c r="P6" s="29" t="s">
        <v>48</v>
      </c>
      <c r="Q6">
        <f t="shared" si="2"/>
        <v>40</v>
      </c>
      <c r="R6">
        <f t="shared" si="3"/>
        <v>50</v>
      </c>
      <c r="S6">
        <f t="shared" si="4"/>
        <v>0.8</v>
      </c>
      <c r="T6">
        <f t="shared" si="5"/>
        <v>150</v>
      </c>
      <c r="U6">
        <f t="shared" si="6"/>
        <v>150</v>
      </c>
    </row>
    <row r="7" spans="1:21" ht="28.8" hidden="1" x14ac:dyDescent="0.3">
      <c r="A7" s="4">
        <v>44819</v>
      </c>
      <c r="B7" s="5" t="s">
        <v>11</v>
      </c>
      <c r="C7" s="6" t="s">
        <v>12</v>
      </c>
      <c r="D7" s="6" t="s">
        <v>45</v>
      </c>
      <c r="E7" s="36" t="s">
        <v>70</v>
      </c>
      <c r="F7" s="6" t="s">
        <v>15</v>
      </c>
      <c r="G7" s="6">
        <v>40</v>
      </c>
      <c r="H7" s="6" t="s">
        <v>16</v>
      </c>
      <c r="I7" s="6">
        <f t="shared" si="1"/>
        <v>3.75</v>
      </c>
      <c r="J7" s="32" t="s">
        <v>47</v>
      </c>
      <c r="K7" s="32">
        <v>50</v>
      </c>
      <c r="L7" s="32">
        <v>4.5</v>
      </c>
      <c r="M7" s="32">
        <f t="shared" si="0"/>
        <v>0.8</v>
      </c>
      <c r="N7" s="24" t="s">
        <v>35</v>
      </c>
      <c r="O7" s="7"/>
      <c r="P7" s="29" t="s">
        <v>48</v>
      </c>
      <c r="Q7">
        <f t="shared" si="2"/>
        <v>40</v>
      </c>
      <c r="R7">
        <f t="shared" si="3"/>
        <v>50</v>
      </c>
      <c r="S7">
        <f t="shared" si="4"/>
        <v>0.8</v>
      </c>
      <c r="T7">
        <f t="shared" si="5"/>
        <v>150</v>
      </c>
      <c r="U7">
        <f t="shared" si="6"/>
        <v>150</v>
      </c>
    </row>
    <row r="8" spans="1:21" ht="28.8" hidden="1" x14ac:dyDescent="0.3">
      <c r="A8" s="4">
        <v>44820</v>
      </c>
      <c r="B8" s="5" t="s">
        <v>11</v>
      </c>
      <c r="C8" s="6" t="s">
        <v>76</v>
      </c>
      <c r="D8" s="6" t="s">
        <v>73</v>
      </c>
      <c r="E8" s="36" t="s">
        <v>77</v>
      </c>
      <c r="F8" s="6" t="s">
        <v>15</v>
      </c>
      <c r="G8" s="6">
        <v>40</v>
      </c>
      <c r="H8" s="6" t="s">
        <v>75</v>
      </c>
      <c r="I8" s="6">
        <f t="shared" si="1"/>
        <v>1.5</v>
      </c>
      <c r="J8" s="32" t="s">
        <v>47</v>
      </c>
      <c r="K8" s="32">
        <v>50</v>
      </c>
      <c r="L8" s="32">
        <v>4.5</v>
      </c>
      <c r="M8" s="32">
        <f t="shared" si="0"/>
        <v>0.8</v>
      </c>
      <c r="N8" s="24" t="s">
        <v>35</v>
      </c>
      <c r="O8" s="7"/>
      <c r="P8" s="29" t="s">
        <v>48</v>
      </c>
      <c r="Q8">
        <f t="shared" si="2"/>
        <v>40</v>
      </c>
      <c r="R8">
        <f t="shared" si="3"/>
        <v>50</v>
      </c>
      <c r="S8">
        <f t="shared" si="4"/>
        <v>0.8</v>
      </c>
      <c r="T8">
        <f t="shared" si="5"/>
        <v>60</v>
      </c>
      <c r="U8">
        <f t="shared" si="6"/>
        <v>60</v>
      </c>
    </row>
    <row r="9" spans="1:21" ht="28.8" hidden="1" x14ac:dyDescent="0.3">
      <c r="A9" s="4">
        <v>44820</v>
      </c>
      <c r="B9" s="5" t="s">
        <v>11</v>
      </c>
      <c r="C9" s="6" t="s">
        <v>12</v>
      </c>
      <c r="D9" s="6" t="s">
        <v>73</v>
      </c>
      <c r="E9" s="36" t="s">
        <v>74</v>
      </c>
      <c r="F9" s="6" t="s">
        <v>15</v>
      </c>
      <c r="G9" s="6">
        <v>40</v>
      </c>
      <c r="H9" s="6" t="s">
        <v>75</v>
      </c>
      <c r="I9" s="6">
        <f t="shared" si="1"/>
        <v>1.5</v>
      </c>
      <c r="J9" s="32" t="s">
        <v>47</v>
      </c>
      <c r="K9" s="32">
        <v>50</v>
      </c>
      <c r="L9" s="32">
        <v>4.5</v>
      </c>
      <c r="M9" s="32">
        <f t="shared" si="0"/>
        <v>0.8</v>
      </c>
      <c r="N9" s="24" t="s">
        <v>35</v>
      </c>
      <c r="O9" s="7"/>
      <c r="P9" s="29" t="s">
        <v>48</v>
      </c>
      <c r="Q9">
        <f t="shared" si="2"/>
        <v>40</v>
      </c>
      <c r="R9">
        <f t="shared" si="3"/>
        <v>50</v>
      </c>
      <c r="S9">
        <f t="shared" si="4"/>
        <v>0.8</v>
      </c>
      <c r="T9">
        <f t="shared" si="5"/>
        <v>60</v>
      </c>
      <c r="U9">
        <f t="shared" si="6"/>
        <v>60</v>
      </c>
    </row>
    <row r="10" spans="1:21" ht="28.8" hidden="1" x14ac:dyDescent="0.3">
      <c r="A10" s="4">
        <v>44823</v>
      </c>
      <c r="B10" s="5" t="s">
        <v>11</v>
      </c>
      <c r="C10" s="6" t="s">
        <v>82</v>
      </c>
      <c r="D10" s="6" t="s">
        <v>73</v>
      </c>
      <c r="E10" s="36" t="s">
        <v>83</v>
      </c>
      <c r="F10" s="6" t="s">
        <v>15</v>
      </c>
      <c r="G10" s="6">
        <v>24</v>
      </c>
      <c r="H10" s="6" t="s">
        <v>84</v>
      </c>
      <c r="I10" s="6">
        <f t="shared" si="1"/>
        <v>3</v>
      </c>
      <c r="J10" s="32" t="s">
        <v>47</v>
      </c>
      <c r="K10" s="32">
        <v>50</v>
      </c>
      <c r="L10" s="32">
        <v>4.5</v>
      </c>
      <c r="M10" s="32">
        <f t="shared" si="0"/>
        <v>0.48</v>
      </c>
      <c r="N10" s="24" t="s">
        <v>35</v>
      </c>
      <c r="O10" s="7"/>
      <c r="P10" s="29" t="s">
        <v>48</v>
      </c>
      <c r="Q10">
        <f t="shared" si="2"/>
        <v>24</v>
      </c>
      <c r="R10">
        <f t="shared" si="3"/>
        <v>50</v>
      </c>
      <c r="S10">
        <f t="shared" si="4"/>
        <v>0.48</v>
      </c>
      <c r="T10">
        <f t="shared" si="5"/>
        <v>72</v>
      </c>
      <c r="U10">
        <f t="shared" si="6"/>
        <v>72</v>
      </c>
    </row>
    <row r="11" spans="1:21" ht="28.8" hidden="1" x14ac:dyDescent="0.3">
      <c r="A11" s="4">
        <v>44823</v>
      </c>
      <c r="B11" s="5" t="s">
        <v>11</v>
      </c>
      <c r="C11" s="6" t="s">
        <v>82</v>
      </c>
      <c r="D11" s="6" t="s">
        <v>73</v>
      </c>
      <c r="E11" s="36" t="s">
        <v>85</v>
      </c>
      <c r="F11" s="6" t="s">
        <v>15</v>
      </c>
      <c r="G11" s="6">
        <v>24</v>
      </c>
      <c r="H11" s="6" t="s">
        <v>75</v>
      </c>
      <c r="I11" s="6">
        <f t="shared" si="1"/>
        <v>1.5</v>
      </c>
      <c r="J11" s="32" t="s">
        <v>47</v>
      </c>
      <c r="K11" s="32">
        <v>50</v>
      </c>
      <c r="L11" s="32">
        <v>4.5</v>
      </c>
      <c r="M11" s="32">
        <f t="shared" si="0"/>
        <v>0.48</v>
      </c>
      <c r="N11" s="24" t="s">
        <v>35</v>
      </c>
      <c r="O11" s="7"/>
      <c r="P11" s="29" t="s">
        <v>48</v>
      </c>
      <c r="Q11">
        <f t="shared" si="2"/>
        <v>24</v>
      </c>
      <c r="R11">
        <f t="shared" si="3"/>
        <v>50</v>
      </c>
      <c r="S11">
        <f t="shared" si="4"/>
        <v>0.48</v>
      </c>
      <c r="T11">
        <f t="shared" si="5"/>
        <v>36</v>
      </c>
      <c r="U11">
        <f t="shared" si="6"/>
        <v>36</v>
      </c>
    </row>
    <row r="12" spans="1:21" ht="28.8" hidden="1" x14ac:dyDescent="0.3">
      <c r="A12" s="4">
        <v>44823</v>
      </c>
      <c r="B12" s="5" t="s">
        <v>11</v>
      </c>
      <c r="C12" s="6" t="s">
        <v>87</v>
      </c>
      <c r="D12" s="6" t="s">
        <v>73</v>
      </c>
      <c r="E12" s="36" t="s">
        <v>88</v>
      </c>
      <c r="F12" s="6" t="s">
        <v>15</v>
      </c>
      <c r="G12" s="6">
        <v>24</v>
      </c>
      <c r="H12" s="6" t="s">
        <v>84</v>
      </c>
      <c r="I12" s="6">
        <f t="shared" si="1"/>
        <v>3</v>
      </c>
      <c r="J12" s="32" t="s">
        <v>47</v>
      </c>
      <c r="K12" s="32">
        <v>50</v>
      </c>
      <c r="L12" s="32">
        <v>4.5</v>
      </c>
      <c r="M12" s="32">
        <f t="shared" si="0"/>
        <v>0.48</v>
      </c>
      <c r="N12" s="24" t="s">
        <v>35</v>
      </c>
      <c r="O12" s="7"/>
      <c r="P12" s="29" t="s">
        <v>48</v>
      </c>
      <c r="Q12">
        <f t="shared" si="2"/>
        <v>24</v>
      </c>
      <c r="R12">
        <f t="shared" si="3"/>
        <v>50</v>
      </c>
      <c r="S12">
        <f t="shared" si="4"/>
        <v>0.48</v>
      </c>
      <c r="T12">
        <f t="shared" si="5"/>
        <v>72</v>
      </c>
      <c r="U12">
        <f t="shared" si="6"/>
        <v>72</v>
      </c>
    </row>
    <row r="13" spans="1:21" ht="28.8" hidden="1" x14ac:dyDescent="0.3">
      <c r="A13" s="4">
        <v>44823</v>
      </c>
      <c r="B13" s="5" t="s">
        <v>11</v>
      </c>
      <c r="C13" s="6" t="s">
        <v>87</v>
      </c>
      <c r="D13" s="6" t="s">
        <v>73</v>
      </c>
      <c r="E13" s="36" t="s">
        <v>89</v>
      </c>
      <c r="F13" s="6" t="s">
        <v>15</v>
      </c>
      <c r="G13" s="6">
        <v>24</v>
      </c>
      <c r="H13" s="6" t="s">
        <v>75</v>
      </c>
      <c r="I13" s="6">
        <f t="shared" si="1"/>
        <v>1.5</v>
      </c>
      <c r="J13" s="32" t="s">
        <v>47</v>
      </c>
      <c r="K13" s="32">
        <v>50</v>
      </c>
      <c r="L13" s="32">
        <v>4.5</v>
      </c>
      <c r="M13" s="32">
        <f t="shared" si="0"/>
        <v>0.48</v>
      </c>
      <c r="N13" s="24" t="s">
        <v>35</v>
      </c>
      <c r="O13" s="7"/>
      <c r="P13" s="29" t="s">
        <v>48</v>
      </c>
      <c r="Q13">
        <f t="shared" si="2"/>
        <v>24</v>
      </c>
      <c r="R13">
        <f t="shared" si="3"/>
        <v>50</v>
      </c>
      <c r="S13">
        <f t="shared" si="4"/>
        <v>0.48</v>
      </c>
      <c r="T13">
        <f t="shared" si="5"/>
        <v>36</v>
      </c>
      <c r="U13">
        <f t="shared" si="6"/>
        <v>36</v>
      </c>
    </row>
    <row r="14" spans="1:21" ht="28.8" hidden="1" x14ac:dyDescent="0.3">
      <c r="A14" s="4">
        <v>44824</v>
      </c>
      <c r="B14" s="5" t="s">
        <v>11</v>
      </c>
      <c r="C14" s="6" t="s">
        <v>76</v>
      </c>
      <c r="D14" s="6" t="s">
        <v>73</v>
      </c>
      <c r="E14" s="36" t="s">
        <v>91</v>
      </c>
      <c r="F14" s="6" t="s">
        <v>15</v>
      </c>
      <c r="G14" s="6">
        <v>24</v>
      </c>
      <c r="H14" s="6" t="s">
        <v>84</v>
      </c>
      <c r="I14" s="6">
        <f t="shared" si="1"/>
        <v>3</v>
      </c>
      <c r="J14" s="32" t="s">
        <v>47</v>
      </c>
      <c r="K14" s="32">
        <v>50</v>
      </c>
      <c r="L14" s="32">
        <v>4.5</v>
      </c>
      <c r="M14" s="32">
        <f t="shared" si="0"/>
        <v>0.48</v>
      </c>
      <c r="N14" s="24" t="s">
        <v>35</v>
      </c>
      <c r="O14" s="7"/>
      <c r="P14" s="29" t="s">
        <v>48</v>
      </c>
      <c r="Q14">
        <f t="shared" si="2"/>
        <v>24</v>
      </c>
      <c r="R14">
        <f t="shared" si="3"/>
        <v>50</v>
      </c>
      <c r="S14">
        <f t="shared" si="4"/>
        <v>0.48</v>
      </c>
      <c r="T14">
        <f t="shared" si="5"/>
        <v>72</v>
      </c>
      <c r="U14">
        <f t="shared" si="6"/>
        <v>72</v>
      </c>
    </row>
    <row r="15" spans="1:21" ht="28.8" hidden="1" x14ac:dyDescent="0.3">
      <c r="A15" s="4">
        <v>44824</v>
      </c>
      <c r="B15" s="5" t="s">
        <v>11</v>
      </c>
      <c r="C15" s="6" t="s">
        <v>76</v>
      </c>
      <c r="D15" s="6" t="s">
        <v>73</v>
      </c>
      <c r="E15" s="36" t="s">
        <v>92</v>
      </c>
      <c r="F15" s="6" t="s">
        <v>15</v>
      </c>
      <c r="G15" s="6">
        <v>24</v>
      </c>
      <c r="H15" s="6" t="s">
        <v>75</v>
      </c>
      <c r="I15" s="6">
        <f t="shared" si="1"/>
        <v>1.5</v>
      </c>
      <c r="J15" s="32" t="s">
        <v>47</v>
      </c>
      <c r="K15" s="32">
        <v>50</v>
      </c>
      <c r="L15" s="32">
        <v>4.5</v>
      </c>
      <c r="M15" s="32">
        <f t="shared" si="0"/>
        <v>0.48</v>
      </c>
      <c r="N15" s="24" t="s">
        <v>35</v>
      </c>
      <c r="O15" s="7"/>
      <c r="P15" s="29" t="s">
        <v>48</v>
      </c>
      <c r="Q15">
        <f t="shared" si="2"/>
        <v>24</v>
      </c>
      <c r="R15">
        <f t="shared" si="3"/>
        <v>50</v>
      </c>
      <c r="S15">
        <f t="shared" si="4"/>
        <v>0.48</v>
      </c>
      <c r="T15">
        <f t="shared" si="5"/>
        <v>36</v>
      </c>
      <c r="U15">
        <f t="shared" si="6"/>
        <v>36</v>
      </c>
    </row>
    <row r="16" spans="1:21" ht="28.8" hidden="1" x14ac:dyDescent="0.3">
      <c r="A16" s="4">
        <v>44824</v>
      </c>
      <c r="B16" s="5" t="s">
        <v>11</v>
      </c>
      <c r="C16" s="6" t="s">
        <v>12</v>
      </c>
      <c r="D16" s="6" t="s">
        <v>73</v>
      </c>
      <c r="E16" s="36" t="s">
        <v>94</v>
      </c>
      <c r="F16" s="6" t="s">
        <v>15</v>
      </c>
      <c r="G16" s="6">
        <v>24</v>
      </c>
      <c r="H16" s="6" t="s">
        <v>84</v>
      </c>
      <c r="I16" s="6">
        <f t="shared" si="1"/>
        <v>3</v>
      </c>
      <c r="J16" s="32" t="s">
        <v>47</v>
      </c>
      <c r="K16" s="32">
        <v>50</v>
      </c>
      <c r="L16" s="32">
        <v>4.5</v>
      </c>
      <c r="M16" s="32">
        <f t="shared" si="0"/>
        <v>0.48</v>
      </c>
      <c r="N16" s="24" t="s">
        <v>35</v>
      </c>
      <c r="O16" s="7"/>
      <c r="P16" s="29" t="s">
        <v>48</v>
      </c>
      <c r="Q16">
        <f t="shared" si="2"/>
        <v>24</v>
      </c>
      <c r="R16">
        <f t="shared" si="3"/>
        <v>50</v>
      </c>
      <c r="S16">
        <f t="shared" si="4"/>
        <v>0.48</v>
      </c>
      <c r="T16">
        <f t="shared" si="5"/>
        <v>72</v>
      </c>
      <c r="U16">
        <f t="shared" si="6"/>
        <v>72</v>
      </c>
    </row>
    <row r="17" spans="1:21" ht="28.8" hidden="1" x14ac:dyDescent="0.3">
      <c r="A17" s="4">
        <v>44824</v>
      </c>
      <c r="B17" s="5" t="s">
        <v>11</v>
      </c>
      <c r="C17" s="6" t="s">
        <v>12</v>
      </c>
      <c r="D17" s="6" t="s">
        <v>73</v>
      </c>
      <c r="E17" s="36" t="s">
        <v>95</v>
      </c>
      <c r="F17" s="6" t="s">
        <v>15</v>
      </c>
      <c r="G17" s="6">
        <v>24</v>
      </c>
      <c r="H17" s="6" t="s">
        <v>75</v>
      </c>
      <c r="I17" s="6">
        <f t="shared" si="1"/>
        <v>1.5</v>
      </c>
      <c r="J17" s="32" t="s">
        <v>47</v>
      </c>
      <c r="K17" s="32">
        <v>50</v>
      </c>
      <c r="L17" s="32">
        <v>4.5</v>
      </c>
      <c r="M17" s="32">
        <f t="shared" si="0"/>
        <v>0.48</v>
      </c>
      <c r="N17" s="24" t="s">
        <v>35</v>
      </c>
      <c r="O17" s="7"/>
      <c r="P17" s="29" t="s">
        <v>48</v>
      </c>
      <c r="Q17">
        <f t="shared" si="2"/>
        <v>24</v>
      </c>
      <c r="R17">
        <f t="shared" si="3"/>
        <v>50</v>
      </c>
      <c r="S17">
        <f t="shared" si="4"/>
        <v>0.48</v>
      </c>
      <c r="T17">
        <f t="shared" si="5"/>
        <v>36</v>
      </c>
      <c r="U17">
        <f t="shared" si="6"/>
        <v>36</v>
      </c>
    </row>
    <row r="18" spans="1:21" ht="28.8" hidden="1" x14ac:dyDescent="0.3">
      <c r="A18" s="4">
        <v>44825</v>
      </c>
      <c r="B18" s="5" t="s">
        <v>11</v>
      </c>
      <c r="C18" s="6" t="s">
        <v>76</v>
      </c>
      <c r="D18" s="6" t="s">
        <v>73</v>
      </c>
      <c r="E18" s="36" t="s">
        <v>102</v>
      </c>
      <c r="F18" s="6" t="s">
        <v>15</v>
      </c>
      <c r="G18" s="6">
        <v>24</v>
      </c>
      <c r="H18" s="6" t="s">
        <v>84</v>
      </c>
      <c r="I18" s="6">
        <f t="shared" si="1"/>
        <v>3</v>
      </c>
      <c r="J18" s="32" t="s">
        <v>47</v>
      </c>
      <c r="K18" s="32">
        <v>50</v>
      </c>
      <c r="L18" s="32">
        <v>4.5</v>
      </c>
      <c r="M18" s="32">
        <f t="shared" si="0"/>
        <v>0.48</v>
      </c>
      <c r="N18" s="24" t="s">
        <v>35</v>
      </c>
      <c r="O18" s="7"/>
      <c r="P18" s="29" t="s">
        <v>48</v>
      </c>
      <c r="Q18">
        <f t="shared" si="2"/>
        <v>24</v>
      </c>
      <c r="R18">
        <f t="shared" si="3"/>
        <v>50</v>
      </c>
      <c r="S18">
        <f t="shared" si="4"/>
        <v>0.48</v>
      </c>
      <c r="T18">
        <f t="shared" si="5"/>
        <v>72</v>
      </c>
      <c r="U18">
        <f t="shared" si="6"/>
        <v>72</v>
      </c>
    </row>
    <row r="19" spans="1:21" ht="28.8" hidden="1" x14ac:dyDescent="0.3">
      <c r="A19" s="4">
        <v>44825</v>
      </c>
      <c r="B19" s="5" t="s">
        <v>11</v>
      </c>
      <c r="C19" s="6" t="s">
        <v>12</v>
      </c>
      <c r="D19" s="6" t="s">
        <v>73</v>
      </c>
      <c r="E19" s="36" t="s">
        <v>107</v>
      </c>
      <c r="F19" s="6" t="s">
        <v>15</v>
      </c>
      <c r="G19" s="6">
        <v>24</v>
      </c>
      <c r="H19" s="6" t="s">
        <v>84</v>
      </c>
      <c r="I19" s="6">
        <f t="shared" si="1"/>
        <v>3</v>
      </c>
      <c r="J19" s="32" t="s">
        <v>47</v>
      </c>
      <c r="K19" s="32">
        <v>50</v>
      </c>
      <c r="L19" s="32">
        <v>4.5</v>
      </c>
      <c r="M19" s="32">
        <f t="shared" si="0"/>
        <v>0.48</v>
      </c>
      <c r="N19" s="24" t="s">
        <v>35</v>
      </c>
      <c r="O19" s="7"/>
      <c r="P19" s="29" t="s">
        <v>48</v>
      </c>
      <c r="Q19">
        <f t="shared" si="2"/>
        <v>24</v>
      </c>
      <c r="R19">
        <f t="shared" si="3"/>
        <v>50</v>
      </c>
      <c r="S19">
        <f t="shared" si="4"/>
        <v>0.48</v>
      </c>
      <c r="T19">
        <f t="shared" si="5"/>
        <v>72</v>
      </c>
      <c r="U19">
        <f t="shared" si="6"/>
        <v>72</v>
      </c>
    </row>
    <row r="20" spans="1:21" ht="28.8" hidden="1" x14ac:dyDescent="0.3">
      <c r="A20" s="4">
        <v>44826</v>
      </c>
      <c r="B20" s="5" t="s">
        <v>11</v>
      </c>
      <c r="C20" s="6" t="s">
        <v>82</v>
      </c>
      <c r="D20" s="6" t="s">
        <v>73</v>
      </c>
      <c r="E20" s="36" t="s">
        <v>115</v>
      </c>
      <c r="F20" s="6" t="s">
        <v>15</v>
      </c>
      <c r="G20" s="6">
        <v>24</v>
      </c>
      <c r="H20" s="6" t="s">
        <v>84</v>
      </c>
      <c r="I20" s="6">
        <f t="shared" si="1"/>
        <v>3</v>
      </c>
      <c r="J20" s="32" t="s">
        <v>47</v>
      </c>
      <c r="K20" s="32">
        <v>50</v>
      </c>
      <c r="L20" s="32">
        <v>4.5</v>
      </c>
      <c r="M20" s="32">
        <f t="shared" si="0"/>
        <v>0.48</v>
      </c>
      <c r="N20" s="24" t="s">
        <v>35</v>
      </c>
      <c r="O20" s="7"/>
      <c r="P20" s="29" t="s">
        <v>48</v>
      </c>
      <c r="Q20">
        <f t="shared" si="2"/>
        <v>24</v>
      </c>
      <c r="R20">
        <f t="shared" si="3"/>
        <v>50</v>
      </c>
      <c r="S20">
        <f t="shared" si="4"/>
        <v>0.48</v>
      </c>
      <c r="T20">
        <f t="shared" si="5"/>
        <v>72</v>
      </c>
      <c r="U20">
        <f t="shared" si="6"/>
        <v>72</v>
      </c>
    </row>
    <row r="21" spans="1:21" ht="28.8" hidden="1" x14ac:dyDescent="0.3">
      <c r="A21" s="4">
        <v>44826</v>
      </c>
      <c r="B21" s="5" t="s">
        <v>11</v>
      </c>
      <c r="C21" s="6" t="s">
        <v>87</v>
      </c>
      <c r="D21" s="6" t="s">
        <v>73</v>
      </c>
      <c r="E21" s="36" t="s">
        <v>118</v>
      </c>
      <c r="F21" s="6" t="s">
        <v>15</v>
      </c>
      <c r="G21" s="6">
        <v>24</v>
      </c>
      <c r="H21" s="6" t="s">
        <v>84</v>
      </c>
      <c r="I21" s="6">
        <f t="shared" si="1"/>
        <v>3</v>
      </c>
      <c r="J21" s="32" t="s">
        <v>47</v>
      </c>
      <c r="K21" s="32">
        <v>50</v>
      </c>
      <c r="L21" s="32">
        <v>4.5</v>
      </c>
      <c r="M21" s="32">
        <f t="shared" si="0"/>
        <v>0.48</v>
      </c>
      <c r="N21" s="24" t="s">
        <v>35</v>
      </c>
      <c r="O21" s="7"/>
      <c r="P21" s="29" t="s">
        <v>48</v>
      </c>
      <c r="Q21">
        <f t="shared" si="2"/>
        <v>24</v>
      </c>
      <c r="R21">
        <f t="shared" si="3"/>
        <v>50</v>
      </c>
      <c r="S21">
        <f t="shared" si="4"/>
        <v>0.48</v>
      </c>
      <c r="T21">
        <f t="shared" si="5"/>
        <v>72</v>
      </c>
      <c r="U21">
        <f t="shared" si="6"/>
        <v>72</v>
      </c>
    </row>
    <row r="22" spans="1:21" ht="28.8" hidden="1" x14ac:dyDescent="0.3">
      <c r="A22" s="4">
        <v>44827</v>
      </c>
      <c r="B22" s="5" t="s">
        <v>11</v>
      </c>
      <c r="C22" s="6" t="s">
        <v>76</v>
      </c>
      <c r="D22" s="6" t="s">
        <v>73</v>
      </c>
      <c r="E22" s="36" t="s">
        <v>122</v>
      </c>
      <c r="F22" s="6" t="s">
        <v>15</v>
      </c>
      <c r="G22" s="6">
        <v>24</v>
      </c>
      <c r="H22" s="6" t="s">
        <v>75</v>
      </c>
      <c r="I22" s="6">
        <f t="shared" si="1"/>
        <v>1.5</v>
      </c>
      <c r="J22" s="32" t="s">
        <v>47</v>
      </c>
      <c r="K22" s="32">
        <v>50</v>
      </c>
      <c r="L22" s="32">
        <v>4.5</v>
      </c>
      <c r="M22" s="32">
        <f t="shared" si="0"/>
        <v>0.48</v>
      </c>
      <c r="N22" s="24" t="s">
        <v>35</v>
      </c>
      <c r="O22" s="7"/>
      <c r="P22" s="29" t="s">
        <v>48</v>
      </c>
      <c r="Q22">
        <f t="shared" si="2"/>
        <v>24</v>
      </c>
      <c r="R22">
        <f t="shared" si="3"/>
        <v>50</v>
      </c>
      <c r="S22">
        <f t="shared" si="4"/>
        <v>0.48</v>
      </c>
      <c r="T22">
        <f t="shared" si="5"/>
        <v>36</v>
      </c>
      <c r="U22">
        <f t="shared" si="6"/>
        <v>36</v>
      </c>
    </row>
    <row r="23" spans="1:21" ht="28.8" hidden="1" x14ac:dyDescent="0.3">
      <c r="A23" s="4">
        <v>44827</v>
      </c>
      <c r="B23" s="5" t="s">
        <v>11</v>
      </c>
      <c r="C23" s="6" t="s">
        <v>76</v>
      </c>
      <c r="D23" s="6" t="s">
        <v>73</v>
      </c>
      <c r="E23" s="36" t="s">
        <v>123</v>
      </c>
      <c r="F23" s="6" t="s">
        <v>15</v>
      </c>
      <c r="G23" s="6">
        <v>24</v>
      </c>
      <c r="H23" s="6" t="s">
        <v>84</v>
      </c>
      <c r="I23" s="6">
        <f t="shared" si="1"/>
        <v>3</v>
      </c>
      <c r="J23" s="32" t="s">
        <v>47</v>
      </c>
      <c r="K23" s="32">
        <v>50</v>
      </c>
      <c r="L23" s="32">
        <v>4.5</v>
      </c>
      <c r="M23" s="32">
        <f t="shared" si="0"/>
        <v>0.48</v>
      </c>
      <c r="N23" s="24" t="s">
        <v>35</v>
      </c>
      <c r="O23" s="7"/>
      <c r="P23" s="29" t="s">
        <v>48</v>
      </c>
      <c r="Q23">
        <f t="shared" si="2"/>
        <v>24</v>
      </c>
      <c r="R23">
        <f t="shared" si="3"/>
        <v>50</v>
      </c>
      <c r="S23">
        <f t="shared" si="4"/>
        <v>0.48</v>
      </c>
      <c r="T23">
        <f t="shared" si="5"/>
        <v>72</v>
      </c>
      <c r="U23">
        <f t="shared" si="6"/>
        <v>72</v>
      </c>
    </row>
    <row r="24" spans="1:21" ht="28.8" hidden="1" x14ac:dyDescent="0.3">
      <c r="A24" s="4">
        <v>44827</v>
      </c>
      <c r="B24" s="5" t="s">
        <v>11</v>
      </c>
      <c r="C24" s="6" t="s">
        <v>12</v>
      </c>
      <c r="D24" s="6" t="s">
        <v>73</v>
      </c>
      <c r="E24" s="36" t="s">
        <v>125</v>
      </c>
      <c r="F24" s="6" t="s">
        <v>15</v>
      </c>
      <c r="G24" s="6">
        <v>24</v>
      </c>
      <c r="H24" s="6" t="s">
        <v>84</v>
      </c>
      <c r="I24" s="6">
        <f t="shared" si="1"/>
        <v>3</v>
      </c>
      <c r="J24" s="32" t="s">
        <v>47</v>
      </c>
      <c r="K24" s="32">
        <v>50</v>
      </c>
      <c r="L24" s="32">
        <v>4.5</v>
      </c>
      <c r="M24" s="32">
        <f t="shared" si="0"/>
        <v>0.48</v>
      </c>
      <c r="N24" s="24" t="s">
        <v>35</v>
      </c>
      <c r="O24" s="7"/>
      <c r="P24" s="29" t="s">
        <v>48</v>
      </c>
      <c r="Q24">
        <f t="shared" si="2"/>
        <v>24</v>
      </c>
      <c r="R24">
        <f t="shared" si="3"/>
        <v>50</v>
      </c>
      <c r="S24">
        <f t="shared" si="4"/>
        <v>0.48</v>
      </c>
      <c r="T24">
        <f t="shared" si="5"/>
        <v>72</v>
      </c>
      <c r="U24">
        <f t="shared" si="6"/>
        <v>72</v>
      </c>
    </row>
    <row r="25" spans="1:21" ht="28.8" hidden="1" x14ac:dyDescent="0.3">
      <c r="A25" s="4">
        <v>44827</v>
      </c>
      <c r="B25" s="5" t="s">
        <v>11</v>
      </c>
      <c r="C25" s="6" t="s">
        <v>12</v>
      </c>
      <c r="D25" s="6" t="s">
        <v>73</v>
      </c>
      <c r="E25" s="36" t="s">
        <v>126</v>
      </c>
      <c r="F25" s="6" t="s">
        <v>15</v>
      </c>
      <c r="G25" s="6">
        <v>24</v>
      </c>
      <c r="H25" s="6" t="s">
        <v>75</v>
      </c>
      <c r="I25" s="6">
        <f t="shared" si="1"/>
        <v>1.5</v>
      </c>
      <c r="J25" s="32" t="s">
        <v>47</v>
      </c>
      <c r="K25" s="32">
        <v>50</v>
      </c>
      <c r="L25" s="32">
        <v>4.5</v>
      </c>
      <c r="M25" s="32">
        <f t="shared" si="0"/>
        <v>0.48</v>
      </c>
      <c r="N25" s="24" t="s">
        <v>35</v>
      </c>
      <c r="O25" s="7"/>
      <c r="P25" s="29" t="s">
        <v>48</v>
      </c>
      <c r="Q25">
        <f t="shared" si="2"/>
        <v>24</v>
      </c>
      <c r="R25">
        <f t="shared" si="3"/>
        <v>50</v>
      </c>
      <c r="S25">
        <f t="shared" si="4"/>
        <v>0.48</v>
      </c>
      <c r="T25">
        <f t="shared" si="5"/>
        <v>36</v>
      </c>
      <c r="U25">
        <f t="shared" si="6"/>
        <v>36</v>
      </c>
    </row>
    <row r="26" spans="1:21" ht="28.8" hidden="1" x14ac:dyDescent="0.3">
      <c r="A26" s="4">
        <v>44830</v>
      </c>
      <c r="B26" s="5" t="s">
        <v>11</v>
      </c>
      <c r="C26" s="6" t="s">
        <v>82</v>
      </c>
      <c r="D26" s="6" t="s">
        <v>73</v>
      </c>
      <c r="E26" s="36" t="s">
        <v>129</v>
      </c>
      <c r="F26" s="6" t="s">
        <v>15</v>
      </c>
      <c r="G26" s="6">
        <v>25</v>
      </c>
      <c r="H26" s="6" t="s">
        <v>84</v>
      </c>
      <c r="I26" s="6">
        <f t="shared" si="1"/>
        <v>3</v>
      </c>
      <c r="J26" s="32" t="s">
        <v>47</v>
      </c>
      <c r="K26" s="32">
        <v>50</v>
      </c>
      <c r="L26" s="32">
        <v>4.5</v>
      </c>
      <c r="M26" s="32">
        <f t="shared" si="0"/>
        <v>0.5</v>
      </c>
      <c r="N26" s="24" t="s">
        <v>35</v>
      </c>
      <c r="O26" s="7"/>
      <c r="P26" s="29" t="s">
        <v>48</v>
      </c>
      <c r="Q26">
        <f t="shared" si="2"/>
        <v>25</v>
      </c>
      <c r="R26">
        <f t="shared" si="3"/>
        <v>50</v>
      </c>
      <c r="S26">
        <f t="shared" si="4"/>
        <v>0.5</v>
      </c>
      <c r="T26">
        <f t="shared" si="5"/>
        <v>75</v>
      </c>
      <c r="U26">
        <f t="shared" si="6"/>
        <v>75</v>
      </c>
    </row>
    <row r="27" spans="1:21" ht="28.8" hidden="1" x14ac:dyDescent="0.3">
      <c r="A27" s="4">
        <v>44830</v>
      </c>
      <c r="B27" s="5" t="s">
        <v>11</v>
      </c>
      <c r="C27" s="6" t="s">
        <v>82</v>
      </c>
      <c r="D27" s="6" t="s">
        <v>73</v>
      </c>
      <c r="E27" s="36" t="s">
        <v>130</v>
      </c>
      <c r="F27" s="6" t="s">
        <v>15</v>
      </c>
      <c r="G27" s="6">
        <v>25</v>
      </c>
      <c r="H27" s="6" t="s">
        <v>75</v>
      </c>
      <c r="I27" s="6">
        <f t="shared" si="1"/>
        <v>1.5</v>
      </c>
      <c r="J27" s="32" t="s">
        <v>47</v>
      </c>
      <c r="K27" s="32">
        <v>50</v>
      </c>
      <c r="L27" s="32">
        <v>4.5</v>
      </c>
      <c r="M27" s="32">
        <f t="shared" si="0"/>
        <v>0.5</v>
      </c>
      <c r="N27" s="24" t="s">
        <v>35</v>
      </c>
      <c r="O27" s="7"/>
      <c r="P27" s="29" t="s">
        <v>48</v>
      </c>
      <c r="Q27">
        <f t="shared" si="2"/>
        <v>25</v>
      </c>
      <c r="R27">
        <f t="shared" si="3"/>
        <v>50</v>
      </c>
      <c r="S27">
        <f t="shared" si="4"/>
        <v>0.5</v>
      </c>
      <c r="T27">
        <f t="shared" si="5"/>
        <v>37.5</v>
      </c>
      <c r="U27">
        <f t="shared" si="6"/>
        <v>37.5</v>
      </c>
    </row>
    <row r="28" spans="1:21" ht="28.8" hidden="1" x14ac:dyDescent="0.3">
      <c r="A28" s="4">
        <v>44830</v>
      </c>
      <c r="B28" s="5" t="s">
        <v>11</v>
      </c>
      <c r="C28" s="6" t="s">
        <v>87</v>
      </c>
      <c r="D28" s="6" t="s">
        <v>73</v>
      </c>
      <c r="E28" s="36" t="s">
        <v>133</v>
      </c>
      <c r="F28" s="6" t="s">
        <v>15</v>
      </c>
      <c r="G28" s="6">
        <v>25</v>
      </c>
      <c r="H28" s="6" t="s">
        <v>84</v>
      </c>
      <c r="I28" s="6">
        <f t="shared" si="1"/>
        <v>3</v>
      </c>
      <c r="J28" s="32" t="s">
        <v>47</v>
      </c>
      <c r="K28" s="32">
        <v>50</v>
      </c>
      <c r="L28" s="32">
        <v>4.5</v>
      </c>
      <c r="M28" s="32">
        <f t="shared" si="0"/>
        <v>0.5</v>
      </c>
      <c r="N28" s="24" t="s">
        <v>35</v>
      </c>
      <c r="O28" s="7"/>
      <c r="P28" s="29" t="s">
        <v>48</v>
      </c>
      <c r="Q28">
        <f t="shared" si="2"/>
        <v>25</v>
      </c>
      <c r="R28">
        <f t="shared" si="3"/>
        <v>50</v>
      </c>
      <c r="S28">
        <f t="shared" si="4"/>
        <v>0.5</v>
      </c>
      <c r="T28">
        <f t="shared" si="5"/>
        <v>75</v>
      </c>
      <c r="U28">
        <f t="shared" si="6"/>
        <v>75</v>
      </c>
    </row>
    <row r="29" spans="1:21" ht="28.8" hidden="1" x14ac:dyDescent="0.3">
      <c r="A29" s="4">
        <v>44830</v>
      </c>
      <c r="B29" s="5" t="s">
        <v>11</v>
      </c>
      <c r="C29" s="6" t="s">
        <v>87</v>
      </c>
      <c r="D29" s="6" t="s">
        <v>73</v>
      </c>
      <c r="E29" s="36" t="s">
        <v>134</v>
      </c>
      <c r="F29" s="6" t="s">
        <v>15</v>
      </c>
      <c r="G29" s="6">
        <v>25</v>
      </c>
      <c r="H29" s="6" t="s">
        <v>75</v>
      </c>
      <c r="I29" s="6">
        <f t="shared" si="1"/>
        <v>1.5</v>
      </c>
      <c r="J29" s="32" t="s">
        <v>47</v>
      </c>
      <c r="K29" s="32">
        <v>50</v>
      </c>
      <c r="L29" s="32">
        <v>4.5</v>
      </c>
      <c r="M29" s="32">
        <f t="shared" si="0"/>
        <v>0.5</v>
      </c>
      <c r="N29" s="24" t="s">
        <v>35</v>
      </c>
      <c r="O29" s="7"/>
      <c r="P29" s="29" t="s">
        <v>48</v>
      </c>
      <c r="Q29">
        <f t="shared" si="2"/>
        <v>25</v>
      </c>
      <c r="R29">
        <f t="shared" si="3"/>
        <v>50</v>
      </c>
      <c r="S29">
        <f t="shared" si="4"/>
        <v>0.5</v>
      </c>
      <c r="T29">
        <f t="shared" si="5"/>
        <v>37.5</v>
      </c>
      <c r="U29">
        <f t="shared" si="6"/>
        <v>37.5</v>
      </c>
    </row>
    <row r="30" spans="1:21" ht="28.8" hidden="1" x14ac:dyDescent="0.3">
      <c r="A30" s="4">
        <v>44831</v>
      </c>
      <c r="B30" s="5" t="s">
        <v>11</v>
      </c>
      <c r="C30" s="6" t="s">
        <v>76</v>
      </c>
      <c r="D30" s="6" t="s">
        <v>73</v>
      </c>
      <c r="E30" s="36" t="s">
        <v>137</v>
      </c>
      <c r="F30" s="6" t="s">
        <v>15</v>
      </c>
      <c r="G30" s="6">
        <v>25</v>
      </c>
      <c r="H30" s="6" t="s">
        <v>84</v>
      </c>
      <c r="I30" s="6">
        <f t="shared" si="1"/>
        <v>3</v>
      </c>
      <c r="J30" s="32" t="s">
        <v>47</v>
      </c>
      <c r="K30" s="32">
        <v>50</v>
      </c>
      <c r="L30" s="32">
        <v>4.5</v>
      </c>
      <c r="M30" s="32">
        <f t="shared" si="0"/>
        <v>0.5</v>
      </c>
      <c r="N30" s="24" t="s">
        <v>35</v>
      </c>
      <c r="O30" s="7"/>
      <c r="P30" s="29" t="s">
        <v>48</v>
      </c>
      <c r="Q30">
        <f t="shared" si="2"/>
        <v>25</v>
      </c>
      <c r="R30">
        <f t="shared" si="3"/>
        <v>50</v>
      </c>
      <c r="S30">
        <f t="shared" si="4"/>
        <v>0.5</v>
      </c>
      <c r="T30">
        <f t="shared" si="5"/>
        <v>75</v>
      </c>
      <c r="U30">
        <f t="shared" si="6"/>
        <v>75</v>
      </c>
    </row>
    <row r="31" spans="1:21" ht="28.8" hidden="1" x14ac:dyDescent="0.3">
      <c r="A31" s="4">
        <v>44831</v>
      </c>
      <c r="B31" s="5" t="s">
        <v>11</v>
      </c>
      <c r="C31" s="6" t="s">
        <v>76</v>
      </c>
      <c r="D31" s="6" t="s">
        <v>73</v>
      </c>
      <c r="E31" s="36" t="s">
        <v>138</v>
      </c>
      <c r="F31" s="6" t="s">
        <v>15</v>
      </c>
      <c r="G31" s="6">
        <v>25</v>
      </c>
      <c r="H31" s="6" t="s">
        <v>75</v>
      </c>
      <c r="I31" s="6">
        <f t="shared" si="1"/>
        <v>1.5</v>
      </c>
      <c r="J31" s="32" t="s">
        <v>47</v>
      </c>
      <c r="K31" s="32">
        <v>50</v>
      </c>
      <c r="L31" s="32">
        <v>4.5</v>
      </c>
      <c r="M31" s="32">
        <f t="shared" si="0"/>
        <v>0.5</v>
      </c>
      <c r="N31" s="24" t="s">
        <v>35</v>
      </c>
      <c r="O31" s="7"/>
      <c r="P31" s="29" t="s">
        <v>48</v>
      </c>
      <c r="Q31">
        <f t="shared" si="2"/>
        <v>25</v>
      </c>
      <c r="R31">
        <f t="shared" si="3"/>
        <v>50</v>
      </c>
      <c r="S31">
        <f t="shared" si="4"/>
        <v>0.5</v>
      </c>
      <c r="T31">
        <f t="shared" si="5"/>
        <v>37.5</v>
      </c>
      <c r="U31">
        <f t="shared" si="6"/>
        <v>37.5</v>
      </c>
    </row>
    <row r="32" spans="1:21" ht="28.8" hidden="1" x14ac:dyDescent="0.3">
      <c r="A32" s="4">
        <v>44831</v>
      </c>
      <c r="B32" s="5" t="s">
        <v>11</v>
      </c>
      <c r="C32" s="6" t="s">
        <v>12</v>
      </c>
      <c r="D32" s="6" t="s">
        <v>73</v>
      </c>
      <c r="E32" s="36" t="s">
        <v>139</v>
      </c>
      <c r="F32" s="6" t="s">
        <v>15</v>
      </c>
      <c r="G32" s="6">
        <v>25</v>
      </c>
      <c r="H32" s="6" t="s">
        <v>84</v>
      </c>
      <c r="I32" s="6">
        <f t="shared" si="1"/>
        <v>3</v>
      </c>
      <c r="J32" s="32" t="s">
        <v>47</v>
      </c>
      <c r="K32" s="32">
        <v>50</v>
      </c>
      <c r="L32" s="32">
        <v>4.5</v>
      </c>
      <c r="M32" s="32">
        <f t="shared" si="0"/>
        <v>0.5</v>
      </c>
      <c r="N32" s="24" t="s">
        <v>35</v>
      </c>
      <c r="O32" s="7"/>
      <c r="P32" s="29" t="s">
        <v>48</v>
      </c>
      <c r="Q32">
        <f t="shared" si="2"/>
        <v>25</v>
      </c>
      <c r="R32">
        <f t="shared" si="3"/>
        <v>50</v>
      </c>
      <c r="S32">
        <f t="shared" si="4"/>
        <v>0.5</v>
      </c>
      <c r="T32">
        <f t="shared" si="5"/>
        <v>75</v>
      </c>
      <c r="U32">
        <f t="shared" si="6"/>
        <v>75</v>
      </c>
    </row>
    <row r="33" spans="1:21" ht="28.8" hidden="1" x14ac:dyDescent="0.3">
      <c r="A33" s="4">
        <v>44831</v>
      </c>
      <c r="B33" s="5" t="s">
        <v>11</v>
      </c>
      <c r="C33" s="6" t="s">
        <v>12</v>
      </c>
      <c r="D33" s="6" t="s">
        <v>73</v>
      </c>
      <c r="E33" s="36" t="s">
        <v>140</v>
      </c>
      <c r="F33" s="6" t="s">
        <v>15</v>
      </c>
      <c r="G33" s="6">
        <v>25</v>
      </c>
      <c r="H33" s="6" t="s">
        <v>75</v>
      </c>
      <c r="I33" s="6">
        <f t="shared" si="1"/>
        <v>1.5</v>
      </c>
      <c r="J33" s="32" t="s">
        <v>47</v>
      </c>
      <c r="K33" s="32">
        <v>50</v>
      </c>
      <c r="L33" s="32">
        <v>4.5</v>
      </c>
      <c r="M33" s="32">
        <f t="shared" si="0"/>
        <v>0.5</v>
      </c>
      <c r="N33" s="24" t="s">
        <v>35</v>
      </c>
      <c r="O33" s="7"/>
      <c r="P33" s="29" t="s">
        <v>48</v>
      </c>
      <c r="Q33">
        <f t="shared" si="2"/>
        <v>25</v>
      </c>
      <c r="R33">
        <f t="shared" si="3"/>
        <v>50</v>
      </c>
      <c r="S33">
        <f t="shared" si="4"/>
        <v>0.5</v>
      </c>
      <c r="T33">
        <f t="shared" si="5"/>
        <v>37.5</v>
      </c>
      <c r="U33">
        <f t="shared" si="6"/>
        <v>37.5</v>
      </c>
    </row>
    <row r="34" spans="1:21" ht="28.8" hidden="1" x14ac:dyDescent="0.3">
      <c r="A34" s="4">
        <v>44832</v>
      </c>
      <c r="B34" s="5" t="s">
        <v>11</v>
      </c>
      <c r="C34" s="6" t="s">
        <v>76</v>
      </c>
      <c r="D34" s="6" t="s">
        <v>73</v>
      </c>
      <c r="E34" s="36" t="s">
        <v>143</v>
      </c>
      <c r="F34" s="6" t="s">
        <v>15</v>
      </c>
      <c r="G34" s="6">
        <v>25</v>
      </c>
      <c r="H34" s="6" t="s">
        <v>84</v>
      </c>
      <c r="I34" s="6">
        <f t="shared" si="1"/>
        <v>3</v>
      </c>
      <c r="J34" s="32" t="s">
        <v>47</v>
      </c>
      <c r="K34" s="32">
        <v>50</v>
      </c>
      <c r="L34" s="32">
        <v>4.5</v>
      </c>
      <c r="M34" s="32">
        <f t="shared" si="0"/>
        <v>0.5</v>
      </c>
      <c r="N34" s="24" t="s">
        <v>35</v>
      </c>
      <c r="O34" s="7"/>
      <c r="P34" s="29" t="s">
        <v>48</v>
      </c>
      <c r="Q34">
        <f t="shared" si="2"/>
        <v>25</v>
      </c>
      <c r="R34">
        <f t="shared" si="3"/>
        <v>50</v>
      </c>
      <c r="S34">
        <f t="shared" si="4"/>
        <v>0.5</v>
      </c>
      <c r="T34">
        <f t="shared" si="5"/>
        <v>75</v>
      </c>
      <c r="U34">
        <f t="shared" si="6"/>
        <v>75</v>
      </c>
    </row>
    <row r="35" spans="1:21" ht="28.8" hidden="1" x14ac:dyDescent="0.3">
      <c r="A35" s="4">
        <v>44832</v>
      </c>
      <c r="B35" s="5" t="s">
        <v>11</v>
      </c>
      <c r="C35" s="6" t="s">
        <v>12</v>
      </c>
      <c r="D35" s="6" t="s">
        <v>73</v>
      </c>
      <c r="E35" s="36" t="s">
        <v>148</v>
      </c>
      <c r="F35" s="6" t="s">
        <v>15</v>
      </c>
      <c r="G35" s="6">
        <v>25</v>
      </c>
      <c r="H35" s="6" t="s">
        <v>84</v>
      </c>
      <c r="I35" s="6">
        <f t="shared" si="1"/>
        <v>3</v>
      </c>
      <c r="J35" s="32" t="s">
        <v>47</v>
      </c>
      <c r="K35" s="32">
        <v>50</v>
      </c>
      <c r="L35" s="32">
        <v>4.5</v>
      </c>
      <c r="M35" s="32">
        <f t="shared" si="0"/>
        <v>0.5</v>
      </c>
      <c r="N35" s="24" t="s">
        <v>35</v>
      </c>
      <c r="O35" s="7"/>
      <c r="P35" s="29" t="s">
        <v>48</v>
      </c>
      <c r="Q35">
        <f t="shared" si="2"/>
        <v>25</v>
      </c>
      <c r="R35">
        <f t="shared" si="3"/>
        <v>50</v>
      </c>
      <c r="S35">
        <f t="shared" si="4"/>
        <v>0.5</v>
      </c>
      <c r="T35">
        <f t="shared" si="5"/>
        <v>75</v>
      </c>
      <c r="U35">
        <f t="shared" si="6"/>
        <v>75</v>
      </c>
    </row>
    <row r="36" spans="1:21" ht="28.8" hidden="1" x14ac:dyDescent="0.3">
      <c r="A36" s="4">
        <v>44833</v>
      </c>
      <c r="B36" s="5" t="s">
        <v>11</v>
      </c>
      <c r="C36" s="6" t="s">
        <v>82</v>
      </c>
      <c r="D36" s="6" t="s">
        <v>73</v>
      </c>
      <c r="E36" s="36" t="s">
        <v>152</v>
      </c>
      <c r="F36" s="6" t="s">
        <v>15</v>
      </c>
      <c r="G36" s="6">
        <v>25</v>
      </c>
      <c r="H36" s="6" t="s">
        <v>84</v>
      </c>
      <c r="I36" s="6">
        <f t="shared" si="1"/>
        <v>3</v>
      </c>
      <c r="J36" s="32" t="s">
        <v>47</v>
      </c>
      <c r="K36" s="32">
        <v>50</v>
      </c>
      <c r="L36" s="32">
        <v>4.5</v>
      </c>
      <c r="M36" s="32">
        <f t="shared" si="0"/>
        <v>0.5</v>
      </c>
      <c r="N36" s="24" t="s">
        <v>35</v>
      </c>
      <c r="O36" s="7"/>
      <c r="P36" s="29" t="s">
        <v>48</v>
      </c>
      <c r="Q36">
        <f t="shared" si="2"/>
        <v>25</v>
      </c>
      <c r="R36">
        <f t="shared" si="3"/>
        <v>50</v>
      </c>
      <c r="S36">
        <f t="shared" si="4"/>
        <v>0.5</v>
      </c>
      <c r="T36">
        <f t="shared" si="5"/>
        <v>75</v>
      </c>
      <c r="U36">
        <f t="shared" si="6"/>
        <v>75</v>
      </c>
    </row>
    <row r="37" spans="1:21" ht="28.8" hidden="1" x14ac:dyDescent="0.3">
      <c r="A37" s="4">
        <v>44833</v>
      </c>
      <c r="B37" s="5" t="s">
        <v>11</v>
      </c>
      <c r="C37" s="6" t="s">
        <v>87</v>
      </c>
      <c r="D37" s="6" t="s">
        <v>73</v>
      </c>
      <c r="E37" s="36" t="s">
        <v>154</v>
      </c>
      <c r="F37" s="6" t="s">
        <v>15</v>
      </c>
      <c r="G37" s="6">
        <v>25</v>
      </c>
      <c r="H37" s="6" t="s">
        <v>84</v>
      </c>
      <c r="I37" s="6">
        <f t="shared" si="1"/>
        <v>3</v>
      </c>
      <c r="J37" s="32" t="s">
        <v>47</v>
      </c>
      <c r="K37" s="32">
        <v>50</v>
      </c>
      <c r="L37" s="32">
        <v>4.5</v>
      </c>
      <c r="M37" s="32">
        <f t="shared" si="0"/>
        <v>0.5</v>
      </c>
      <c r="N37" s="24" t="s">
        <v>35</v>
      </c>
      <c r="O37" s="7"/>
      <c r="P37" s="29" t="s">
        <v>48</v>
      </c>
      <c r="Q37">
        <f t="shared" si="2"/>
        <v>25</v>
      </c>
      <c r="R37">
        <f t="shared" si="3"/>
        <v>50</v>
      </c>
      <c r="S37">
        <f t="shared" si="4"/>
        <v>0.5</v>
      </c>
      <c r="T37">
        <f t="shared" si="5"/>
        <v>75</v>
      </c>
      <c r="U37">
        <f t="shared" si="6"/>
        <v>75</v>
      </c>
    </row>
    <row r="38" spans="1:21" ht="28.8" hidden="1" x14ac:dyDescent="0.3">
      <c r="A38" s="4">
        <v>44834</v>
      </c>
      <c r="B38" s="5" t="s">
        <v>11</v>
      </c>
      <c r="C38" s="6" t="s">
        <v>76</v>
      </c>
      <c r="D38" s="6" t="s">
        <v>73</v>
      </c>
      <c r="E38" s="36" t="s">
        <v>157</v>
      </c>
      <c r="F38" s="6" t="s">
        <v>15</v>
      </c>
      <c r="G38" s="6">
        <v>25</v>
      </c>
      <c r="H38" s="6" t="s">
        <v>84</v>
      </c>
      <c r="I38" s="6">
        <f t="shared" si="1"/>
        <v>3</v>
      </c>
      <c r="J38" s="32" t="s">
        <v>47</v>
      </c>
      <c r="K38" s="32">
        <v>50</v>
      </c>
      <c r="L38" s="32">
        <v>4.5</v>
      </c>
      <c r="M38" s="32">
        <f t="shared" si="0"/>
        <v>0.5</v>
      </c>
      <c r="N38" s="24" t="s">
        <v>35</v>
      </c>
      <c r="O38" s="7"/>
      <c r="P38" s="29" t="s">
        <v>48</v>
      </c>
      <c r="Q38">
        <f t="shared" si="2"/>
        <v>25</v>
      </c>
      <c r="R38">
        <f t="shared" si="3"/>
        <v>50</v>
      </c>
      <c r="S38">
        <f t="shared" si="4"/>
        <v>0.5</v>
      </c>
      <c r="T38">
        <f t="shared" si="5"/>
        <v>75</v>
      </c>
      <c r="U38">
        <f t="shared" si="6"/>
        <v>75</v>
      </c>
    </row>
    <row r="39" spans="1:21" ht="28.8" hidden="1" x14ac:dyDescent="0.3">
      <c r="A39" s="4">
        <v>44834</v>
      </c>
      <c r="B39" s="5" t="s">
        <v>11</v>
      </c>
      <c r="C39" s="6" t="s">
        <v>76</v>
      </c>
      <c r="D39" s="6" t="s">
        <v>73</v>
      </c>
      <c r="E39" s="36" t="s">
        <v>158</v>
      </c>
      <c r="F39" s="6" t="s">
        <v>15</v>
      </c>
      <c r="G39" s="6">
        <v>25</v>
      </c>
      <c r="H39" s="6" t="s">
        <v>75</v>
      </c>
      <c r="I39" s="6">
        <f t="shared" si="1"/>
        <v>1.5</v>
      </c>
      <c r="J39" s="32" t="s">
        <v>47</v>
      </c>
      <c r="K39" s="32">
        <v>50</v>
      </c>
      <c r="L39" s="32">
        <v>4.5</v>
      </c>
      <c r="M39" s="32">
        <f t="shared" si="0"/>
        <v>0.5</v>
      </c>
      <c r="N39" s="24" t="s">
        <v>35</v>
      </c>
      <c r="O39" s="7"/>
      <c r="P39" s="29" t="s">
        <v>48</v>
      </c>
      <c r="Q39">
        <f t="shared" si="2"/>
        <v>25</v>
      </c>
      <c r="R39">
        <f t="shared" si="3"/>
        <v>50</v>
      </c>
      <c r="S39">
        <f t="shared" si="4"/>
        <v>0.5</v>
      </c>
      <c r="T39">
        <f t="shared" si="5"/>
        <v>37.5</v>
      </c>
      <c r="U39">
        <f t="shared" si="6"/>
        <v>37.5</v>
      </c>
    </row>
    <row r="40" spans="1:21" ht="28.8" hidden="1" x14ac:dyDescent="0.3">
      <c r="A40" s="4">
        <v>44834</v>
      </c>
      <c r="B40" s="5" t="s">
        <v>11</v>
      </c>
      <c r="C40" s="6" t="s">
        <v>12</v>
      </c>
      <c r="D40" s="6" t="s">
        <v>73</v>
      </c>
      <c r="E40" s="36" t="s">
        <v>161</v>
      </c>
      <c r="F40" s="6" t="s">
        <v>15</v>
      </c>
      <c r="G40" s="6">
        <v>25</v>
      </c>
      <c r="H40" s="6" t="s">
        <v>84</v>
      </c>
      <c r="I40" s="6">
        <f t="shared" si="1"/>
        <v>3</v>
      </c>
      <c r="J40" s="32" t="s">
        <v>47</v>
      </c>
      <c r="K40" s="32">
        <v>50</v>
      </c>
      <c r="L40" s="32">
        <v>4.5</v>
      </c>
      <c r="M40" s="32">
        <f t="shared" si="0"/>
        <v>0.5</v>
      </c>
      <c r="N40" s="24" t="s">
        <v>35</v>
      </c>
      <c r="O40" s="7"/>
      <c r="P40" s="29" t="s">
        <v>48</v>
      </c>
      <c r="Q40">
        <f t="shared" si="2"/>
        <v>25</v>
      </c>
      <c r="R40">
        <f t="shared" si="3"/>
        <v>50</v>
      </c>
      <c r="S40">
        <f t="shared" si="4"/>
        <v>0.5</v>
      </c>
      <c r="T40">
        <f t="shared" si="5"/>
        <v>75</v>
      </c>
      <c r="U40">
        <f t="shared" si="6"/>
        <v>75</v>
      </c>
    </row>
    <row r="41" spans="1:21" ht="28.8" hidden="1" x14ac:dyDescent="0.3">
      <c r="A41" s="4">
        <v>44834</v>
      </c>
      <c r="B41" s="5" t="s">
        <v>11</v>
      </c>
      <c r="C41" s="6" t="s">
        <v>12</v>
      </c>
      <c r="D41" s="6" t="s">
        <v>73</v>
      </c>
      <c r="E41" s="36" t="s">
        <v>162</v>
      </c>
      <c r="F41" s="6" t="s">
        <v>15</v>
      </c>
      <c r="G41" s="6">
        <v>25</v>
      </c>
      <c r="H41" s="6" t="s">
        <v>75</v>
      </c>
      <c r="I41" s="6">
        <f t="shared" si="1"/>
        <v>1.5</v>
      </c>
      <c r="J41" s="32" t="s">
        <v>47</v>
      </c>
      <c r="K41" s="32">
        <v>50</v>
      </c>
      <c r="L41" s="32">
        <v>4.5</v>
      </c>
      <c r="M41" s="32">
        <f t="shared" si="0"/>
        <v>0.5</v>
      </c>
      <c r="N41" s="24" t="s">
        <v>35</v>
      </c>
      <c r="O41" s="7"/>
      <c r="P41" s="29" t="s">
        <v>48</v>
      </c>
      <c r="Q41">
        <f t="shared" si="2"/>
        <v>25</v>
      </c>
      <c r="R41">
        <f t="shared" si="3"/>
        <v>50</v>
      </c>
      <c r="S41">
        <f t="shared" si="4"/>
        <v>0.5</v>
      </c>
      <c r="T41">
        <f t="shared" si="5"/>
        <v>37.5</v>
      </c>
      <c r="U41">
        <f t="shared" si="6"/>
        <v>37.5</v>
      </c>
    </row>
    <row r="42" spans="1:21" ht="28.8" hidden="1" x14ac:dyDescent="0.3">
      <c r="A42" s="4">
        <v>44834</v>
      </c>
      <c r="B42" s="4" t="s">
        <v>11</v>
      </c>
      <c r="C42" s="6" t="s">
        <v>12</v>
      </c>
      <c r="D42" s="6" t="s">
        <v>73</v>
      </c>
      <c r="E42" s="36" t="s">
        <v>163</v>
      </c>
      <c r="F42" s="6" t="s">
        <v>15</v>
      </c>
      <c r="G42" s="6">
        <v>25</v>
      </c>
      <c r="H42" s="6" t="s">
        <v>84</v>
      </c>
      <c r="I42" s="6">
        <f t="shared" si="1"/>
        <v>3</v>
      </c>
      <c r="J42" s="75" t="s">
        <v>100</v>
      </c>
      <c r="K42" s="75">
        <v>50</v>
      </c>
      <c r="L42" s="64">
        <v>5.5</v>
      </c>
      <c r="M42" s="32">
        <v>4.5</v>
      </c>
      <c r="N42" s="24" t="s">
        <v>35</v>
      </c>
      <c r="O42" s="75"/>
      <c r="P42" s="7"/>
      <c r="Q42">
        <f t="shared" si="2"/>
        <v>25</v>
      </c>
      <c r="R42">
        <f t="shared" si="3"/>
        <v>50</v>
      </c>
      <c r="S42">
        <f t="shared" si="4"/>
        <v>0.5</v>
      </c>
      <c r="T42">
        <f t="shared" si="5"/>
        <v>75</v>
      </c>
      <c r="U42">
        <f t="shared" si="6"/>
        <v>75</v>
      </c>
    </row>
    <row r="43" spans="1:21" ht="28.8" hidden="1" x14ac:dyDescent="0.3">
      <c r="A43" s="4">
        <v>44837</v>
      </c>
      <c r="B43" s="5" t="s">
        <v>11</v>
      </c>
      <c r="C43" s="6" t="s">
        <v>82</v>
      </c>
      <c r="D43" s="6" t="s">
        <v>73</v>
      </c>
      <c r="E43" s="36" t="s">
        <v>164</v>
      </c>
      <c r="F43" s="6" t="s">
        <v>15</v>
      </c>
      <c r="G43" s="6">
        <v>25</v>
      </c>
      <c r="H43" s="6" t="s">
        <v>84</v>
      </c>
      <c r="I43" s="6">
        <f t="shared" si="1"/>
        <v>3</v>
      </c>
      <c r="J43" s="32" t="s">
        <v>47</v>
      </c>
      <c r="K43" s="32">
        <v>50</v>
      </c>
      <c r="L43" s="32">
        <v>4.5</v>
      </c>
      <c r="M43" s="32">
        <f>G43/K43</f>
        <v>0.5</v>
      </c>
      <c r="N43" s="24" t="s">
        <v>35</v>
      </c>
      <c r="O43" s="7"/>
      <c r="P43" s="29" t="s">
        <v>48</v>
      </c>
      <c r="Q43">
        <f t="shared" si="2"/>
        <v>25</v>
      </c>
      <c r="R43">
        <f t="shared" si="3"/>
        <v>50</v>
      </c>
      <c r="S43">
        <f t="shared" si="4"/>
        <v>0.5</v>
      </c>
      <c r="T43">
        <f t="shared" si="5"/>
        <v>75</v>
      </c>
      <c r="U43">
        <f t="shared" si="6"/>
        <v>75</v>
      </c>
    </row>
    <row r="44" spans="1:21" ht="28.8" hidden="1" x14ac:dyDescent="0.3">
      <c r="A44" s="4">
        <v>44837</v>
      </c>
      <c r="B44" s="5" t="s">
        <v>11</v>
      </c>
      <c r="C44" s="6" t="s">
        <v>82</v>
      </c>
      <c r="D44" s="6" t="s">
        <v>73</v>
      </c>
      <c r="E44" s="36" t="s">
        <v>165</v>
      </c>
      <c r="F44" s="6" t="s">
        <v>15</v>
      </c>
      <c r="G44" s="6">
        <v>25</v>
      </c>
      <c r="H44" s="6" t="s">
        <v>75</v>
      </c>
      <c r="I44" s="6">
        <f t="shared" si="1"/>
        <v>1.5</v>
      </c>
      <c r="J44" s="32" t="s">
        <v>47</v>
      </c>
      <c r="K44" s="32">
        <v>50</v>
      </c>
      <c r="L44" s="32">
        <v>4.5</v>
      </c>
      <c r="M44" s="32">
        <f>G44/K44</f>
        <v>0.5</v>
      </c>
      <c r="N44" s="24" t="s">
        <v>35</v>
      </c>
      <c r="O44" s="7"/>
      <c r="P44" s="29" t="s">
        <v>48</v>
      </c>
      <c r="Q44">
        <f t="shared" si="2"/>
        <v>25</v>
      </c>
      <c r="R44">
        <f t="shared" si="3"/>
        <v>50</v>
      </c>
      <c r="S44">
        <f t="shared" si="4"/>
        <v>0.5</v>
      </c>
      <c r="T44">
        <f t="shared" si="5"/>
        <v>37.5</v>
      </c>
      <c r="U44">
        <f t="shared" si="6"/>
        <v>37.5</v>
      </c>
    </row>
    <row r="45" spans="1:21" ht="28.8" hidden="1" x14ac:dyDescent="0.3">
      <c r="A45" s="4">
        <v>44837</v>
      </c>
      <c r="B45" s="4" t="s">
        <v>11</v>
      </c>
      <c r="C45" s="6" t="s">
        <v>82</v>
      </c>
      <c r="D45" s="6" t="s">
        <v>73</v>
      </c>
      <c r="E45" s="36" t="s">
        <v>166</v>
      </c>
      <c r="F45" s="6" t="s">
        <v>15</v>
      </c>
      <c r="G45" s="6">
        <v>25</v>
      </c>
      <c r="H45" s="6" t="s">
        <v>84</v>
      </c>
      <c r="I45" s="6">
        <f t="shared" si="1"/>
        <v>3</v>
      </c>
      <c r="J45" s="75" t="s">
        <v>100</v>
      </c>
      <c r="K45" s="75">
        <v>50</v>
      </c>
      <c r="L45" s="64">
        <v>5.5</v>
      </c>
      <c r="M45" s="32">
        <v>4.5</v>
      </c>
      <c r="N45" s="24" t="s">
        <v>35</v>
      </c>
      <c r="O45" s="75"/>
      <c r="P45" s="7"/>
      <c r="Q45">
        <f t="shared" si="2"/>
        <v>25</v>
      </c>
      <c r="R45">
        <f t="shared" si="3"/>
        <v>50</v>
      </c>
      <c r="S45">
        <f t="shared" si="4"/>
        <v>0.5</v>
      </c>
      <c r="T45">
        <f t="shared" si="5"/>
        <v>75</v>
      </c>
      <c r="U45">
        <f t="shared" si="6"/>
        <v>75</v>
      </c>
    </row>
    <row r="46" spans="1:21" ht="28.8" hidden="1" x14ac:dyDescent="0.3">
      <c r="A46" s="4">
        <v>44837</v>
      </c>
      <c r="B46" s="5" t="s">
        <v>11</v>
      </c>
      <c r="C46" s="6" t="s">
        <v>87</v>
      </c>
      <c r="D46" s="6" t="s">
        <v>73</v>
      </c>
      <c r="E46" s="36" t="s">
        <v>168</v>
      </c>
      <c r="F46" s="6" t="s">
        <v>15</v>
      </c>
      <c r="G46" s="6">
        <v>25</v>
      </c>
      <c r="H46" s="6" t="s">
        <v>84</v>
      </c>
      <c r="I46" s="6">
        <f t="shared" si="1"/>
        <v>3</v>
      </c>
      <c r="J46" s="32" t="s">
        <v>47</v>
      </c>
      <c r="K46" s="32">
        <v>50</v>
      </c>
      <c r="L46" s="32">
        <v>4.5</v>
      </c>
      <c r="M46" s="32">
        <f>G46/K46</f>
        <v>0.5</v>
      </c>
      <c r="N46" s="24" t="s">
        <v>35</v>
      </c>
      <c r="O46" s="7"/>
      <c r="P46" s="29" t="s">
        <v>48</v>
      </c>
      <c r="Q46">
        <f t="shared" si="2"/>
        <v>25</v>
      </c>
      <c r="R46">
        <f t="shared" si="3"/>
        <v>50</v>
      </c>
      <c r="S46">
        <f t="shared" si="4"/>
        <v>0.5</v>
      </c>
      <c r="T46">
        <f t="shared" si="5"/>
        <v>75</v>
      </c>
      <c r="U46">
        <f t="shared" si="6"/>
        <v>75</v>
      </c>
    </row>
    <row r="47" spans="1:21" ht="28.8" hidden="1" x14ac:dyDescent="0.3">
      <c r="A47" s="4">
        <v>44837</v>
      </c>
      <c r="B47" s="5" t="s">
        <v>11</v>
      </c>
      <c r="C47" s="6" t="s">
        <v>87</v>
      </c>
      <c r="D47" s="6" t="s">
        <v>73</v>
      </c>
      <c r="E47" s="36" t="s">
        <v>169</v>
      </c>
      <c r="F47" s="6" t="s">
        <v>15</v>
      </c>
      <c r="G47" s="6">
        <v>25</v>
      </c>
      <c r="H47" s="6" t="s">
        <v>75</v>
      </c>
      <c r="I47" s="6">
        <f t="shared" si="1"/>
        <v>1.5</v>
      </c>
      <c r="J47" s="32" t="s">
        <v>47</v>
      </c>
      <c r="K47" s="32">
        <v>50</v>
      </c>
      <c r="L47" s="32">
        <v>4.5</v>
      </c>
      <c r="M47" s="32">
        <f>G47/K47</f>
        <v>0.5</v>
      </c>
      <c r="N47" s="24" t="s">
        <v>35</v>
      </c>
      <c r="O47" s="7"/>
      <c r="P47" s="29" t="s">
        <v>48</v>
      </c>
      <c r="Q47">
        <f t="shared" si="2"/>
        <v>25</v>
      </c>
      <c r="R47">
        <f t="shared" si="3"/>
        <v>50</v>
      </c>
      <c r="S47">
        <f t="shared" si="4"/>
        <v>0.5</v>
      </c>
      <c r="T47">
        <f t="shared" si="5"/>
        <v>37.5</v>
      </c>
      <c r="U47">
        <f t="shared" si="6"/>
        <v>37.5</v>
      </c>
    </row>
    <row r="48" spans="1:21" ht="28.8" hidden="1" x14ac:dyDescent="0.3">
      <c r="A48" s="4">
        <v>44837</v>
      </c>
      <c r="B48" s="4" t="s">
        <v>11</v>
      </c>
      <c r="C48" s="6" t="s">
        <v>87</v>
      </c>
      <c r="D48" s="6" t="s">
        <v>73</v>
      </c>
      <c r="E48" s="36" t="s">
        <v>170</v>
      </c>
      <c r="F48" s="6" t="s">
        <v>15</v>
      </c>
      <c r="G48" s="6">
        <v>25</v>
      </c>
      <c r="H48" s="6" t="s">
        <v>84</v>
      </c>
      <c r="I48" s="6">
        <f t="shared" si="1"/>
        <v>3</v>
      </c>
      <c r="J48" s="75" t="s">
        <v>100</v>
      </c>
      <c r="K48" s="75">
        <v>50</v>
      </c>
      <c r="L48" s="64">
        <v>5.5</v>
      </c>
      <c r="M48" s="32">
        <v>4.5</v>
      </c>
      <c r="N48" s="24" t="s">
        <v>35</v>
      </c>
      <c r="O48" s="75"/>
      <c r="P48" s="7"/>
      <c r="Q48">
        <f t="shared" si="2"/>
        <v>25</v>
      </c>
      <c r="R48">
        <f t="shared" si="3"/>
        <v>50</v>
      </c>
      <c r="S48">
        <f t="shared" si="4"/>
        <v>0.5</v>
      </c>
      <c r="T48">
        <f t="shared" si="5"/>
        <v>75</v>
      </c>
      <c r="U48">
        <f t="shared" si="6"/>
        <v>75</v>
      </c>
    </row>
    <row r="49" spans="1:21" ht="28.8" hidden="1" x14ac:dyDescent="0.3">
      <c r="A49" s="4">
        <v>44838</v>
      </c>
      <c r="B49" s="5" t="s">
        <v>11</v>
      </c>
      <c r="C49" s="6" t="s">
        <v>76</v>
      </c>
      <c r="D49" s="6" t="s">
        <v>73</v>
      </c>
      <c r="E49" s="36" t="s">
        <v>171</v>
      </c>
      <c r="F49" s="6" t="s">
        <v>15</v>
      </c>
      <c r="G49" s="6">
        <v>25</v>
      </c>
      <c r="H49" s="6" t="s">
        <v>84</v>
      </c>
      <c r="I49" s="6">
        <f t="shared" si="1"/>
        <v>3</v>
      </c>
      <c r="J49" s="32" t="s">
        <v>47</v>
      </c>
      <c r="K49" s="32">
        <v>50</v>
      </c>
      <c r="L49" s="32">
        <v>4.5</v>
      </c>
      <c r="M49" s="32">
        <f t="shared" ref="M49:M57" si="7">G49/K49</f>
        <v>0.5</v>
      </c>
      <c r="N49" s="24" t="s">
        <v>35</v>
      </c>
      <c r="O49" s="7"/>
      <c r="P49" s="29" t="s">
        <v>48</v>
      </c>
      <c r="Q49">
        <f t="shared" si="2"/>
        <v>25</v>
      </c>
      <c r="R49">
        <f t="shared" si="3"/>
        <v>50</v>
      </c>
      <c r="S49">
        <f t="shared" si="4"/>
        <v>0.5</v>
      </c>
      <c r="T49">
        <f t="shared" si="5"/>
        <v>75</v>
      </c>
      <c r="U49">
        <f t="shared" si="6"/>
        <v>75</v>
      </c>
    </row>
    <row r="50" spans="1:21" ht="28.8" hidden="1" x14ac:dyDescent="0.3">
      <c r="A50" s="4">
        <v>44838</v>
      </c>
      <c r="B50" s="5" t="s">
        <v>11</v>
      </c>
      <c r="C50" s="6" t="s">
        <v>76</v>
      </c>
      <c r="D50" s="6" t="s">
        <v>73</v>
      </c>
      <c r="E50" s="36" t="s">
        <v>172</v>
      </c>
      <c r="F50" s="6" t="s">
        <v>15</v>
      </c>
      <c r="G50" s="6">
        <v>25</v>
      </c>
      <c r="H50" s="6" t="s">
        <v>84</v>
      </c>
      <c r="I50" s="6">
        <f t="shared" si="1"/>
        <v>3</v>
      </c>
      <c r="J50" s="32" t="s">
        <v>47</v>
      </c>
      <c r="K50" s="32">
        <v>50</v>
      </c>
      <c r="L50" s="32">
        <v>4.5</v>
      </c>
      <c r="M50" s="32">
        <f t="shared" si="7"/>
        <v>0.5</v>
      </c>
      <c r="N50" s="24" t="s">
        <v>35</v>
      </c>
      <c r="O50" s="7"/>
      <c r="P50" s="29" t="s">
        <v>48</v>
      </c>
      <c r="Q50">
        <f t="shared" si="2"/>
        <v>25</v>
      </c>
      <c r="R50">
        <f t="shared" si="3"/>
        <v>50</v>
      </c>
      <c r="S50">
        <f t="shared" si="4"/>
        <v>0.5</v>
      </c>
      <c r="T50">
        <f t="shared" si="5"/>
        <v>75</v>
      </c>
      <c r="U50">
        <f t="shared" si="6"/>
        <v>75</v>
      </c>
    </row>
    <row r="51" spans="1:21" ht="28.8" hidden="1" x14ac:dyDescent="0.3">
      <c r="A51" s="4">
        <v>44838</v>
      </c>
      <c r="B51" s="5" t="s">
        <v>11</v>
      </c>
      <c r="C51" s="6" t="s">
        <v>76</v>
      </c>
      <c r="D51" s="6" t="s">
        <v>73</v>
      </c>
      <c r="E51" s="36" t="s">
        <v>173</v>
      </c>
      <c r="F51" s="6" t="s">
        <v>15</v>
      </c>
      <c r="G51" s="6">
        <v>25</v>
      </c>
      <c r="H51" s="6" t="s">
        <v>75</v>
      </c>
      <c r="I51" s="6">
        <f t="shared" si="1"/>
        <v>1.5</v>
      </c>
      <c r="J51" s="32" t="s">
        <v>47</v>
      </c>
      <c r="K51" s="32">
        <v>50</v>
      </c>
      <c r="L51" s="32">
        <v>4.5</v>
      </c>
      <c r="M51" s="32">
        <f t="shared" si="7"/>
        <v>0.5</v>
      </c>
      <c r="N51" s="24" t="s">
        <v>35</v>
      </c>
      <c r="O51" s="7"/>
      <c r="P51" s="29" t="s">
        <v>48</v>
      </c>
      <c r="Q51">
        <f t="shared" si="2"/>
        <v>25</v>
      </c>
      <c r="R51">
        <f t="shared" si="3"/>
        <v>50</v>
      </c>
      <c r="S51">
        <f t="shared" si="4"/>
        <v>0.5</v>
      </c>
      <c r="T51">
        <f t="shared" si="5"/>
        <v>37.5</v>
      </c>
      <c r="U51">
        <f t="shared" si="6"/>
        <v>37.5</v>
      </c>
    </row>
    <row r="52" spans="1:21" ht="28.8" hidden="1" x14ac:dyDescent="0.3">
      <c r="A52" s="4">
        <v>44838</v>
      </c>
      <c r="B52" s="5" t="s">
        <v>11</v>
      </c>
      <c r="C52" s="6" t="s">
        <v>12</v>
      </c>
      <c r="D52" s="6" t="s">
        <v>73</v>
      </c>
      <c r="E52" s="36" t="s">
        <v>174</v>
      </c>
      <c r="F52" s="6" t="s">
        <v>15</v>
      </c>
      <c r="G52" s="6">
        <v>25</v>
      </c>
      <c r="H52" s="6" t="s">
        <v>84</v>
      </c>
      <c r="I52" s="6">
        <f t="shared" si="1"/>
        <v>3</v>
      </c>
      <c r="J52" s="32" t="s">
        <v>47</v>
      </c>
      <c r="K52" s="32">
        <v>50</v>
      </c>
      <c r="L52" s="32">
        <v>4.5</v>
      </c>
      <c r="M52" s="32">
        <f t="shared" si="7"/>
        <v>0.5</v>
      </c>
      <c r="N52" s="24" t="s">
        <v>35</v>
      </c>
      <c r="O52" s="7"/>
      <c r="P52" s="29" t="s">
        <v>48</v>
      </c>
      <c r="Q52">
        <f t="shared" si="2"/>
        <v>25</v>
      </c>
      <c r="R52">
        <f t="shared" si="3"/>
        <v>50</v>
      </c>
      <c r="S52">
        <f t="shared" si="4"/>
        <v>0.5</v>
      </c>
      <c r="T52">
        <f t="shared" si="5"/>
        <v>75</v>
      </c>
      <c r="U52">
        <f t="shared" si="6"/>
        <v>75</v>
      </c>
    </row>
    <row r="53" spans="1:21" ht="28.8" hidden="1" x14ac:dyDescent="0.3">
      <c r="A53" s="4">
        <v>44838</v>
      </c>
      <c r="B53" s="5" t="s">
        <v>11</v>
      </c>
      <c r="C53" s="6" t="s">
        <v>12</v>
      </c>
      <c r="D53" s="6" t="s">
        <v>73</v>
      </c>
      <c r="E53" s="36" t="s">
        <v>175</v>
      </c>
      <c r="F53" s="6" t="s">
        <v>15</v>
      </c>
      <c r="G53" s="6">
        <v>25</v>
      </c>
      <c r="H53" s="6" t="s">
        <v>75</v>
      </c>
      <c r="I53" s="6">
        <f t="shared" si="1"/>
        <v>1.5</v>
      </c>
      <c r="J53" s="32" t="s">
        <v>47</v>
      </c>
      <c r="K53" s="32">
        <v>50</v>
      </c>
      <c r="L53" s="32">
        <v>4.5</v>
      </c>
      <c r="M53" s="32">
        <f t="shared" si="7"/>
        <v>0.5</v>
      </c>
      <c r="N53" s="24" t="s">
        <v>35</v>
      </c>
      <c r="O53" s="7"/>
      <c r="P53" s="29" t="s">
        <v>48</v>
      </c>
      <c r="Q53">
        <f t="shared" si="2"/>
        <v>25</v>
      </c>
      <c r="R53">
        <f t="shared" si="3"/>
        <v>50</v>
      </c>
      <c r="S53">
        <f t="shared" ref="S53:S116" si="8">Q53/R53</f>
        <v>0.5</v>
      </c>
      <c r="T53">
        <f t="shared" ref="T53:T116" si="9">Q53*I53</f>
        <v>37.5</v>
      </c>
      <c r="U53">
        <f t="shared" ref="U53:U116" si="10">G53*I53</f>
        <v>37.5</v>
      </c>
    </row>
    <row r="54" spans="1:21" ht="28.8" hidden="1" x14ac:dyDescent="0.3">
      <c r="A54" s="4">
        <v>44839</v>
      </c>
      <c r="B54" s="5" t="s">
        <v>11</v>
      </c>
      <c r="C54" s="6" t="s">
        <v>76</v>
      </c>
      <c r="D54" s="6" t="s">
        <v>73</v>
      </c>
      <c r="E54" s="36" t="s">
        <v>178</v>
      </c>
      <c r="F54" s="6" t="s">
        <v>15</v>
      </c>
      <c r="G54" s="6">
        <v>25</v>
      </c>
      <c r="H54" s="6" t="s">
        <v>84</v>
      </c>
      <c r="I54" s="6">
        <f t="shared" si="1"/>
        <v>3</v>
      </c>
      <c r="J54" s="32" t="s">
        <v>47</v>
      </c>
      <c r="K54" s="32">
        <v>50</v>
      </c>
      <c r="L54" s="32">
        <v>4.5</v>
      </c>
      <c r="M54" s="32">
        <f t="shared" si="7"/>
        <v>0.5</v>
      </c>
      <c r="N54" s="24" t="s">
        <v>35</v>
      </c>
      <c r="O54" s="7"/>
      <c r="P54" s="29" t="s">
        <v>48</v>
      </c>
      <c r="Q54">
        <f t="shared" si="2"/>
        <v>25</v>
      </c>
      <c r="R54">
        <f t="shared" si="3"/>
        <v>50</v>
      </c>
      <c r="S54">
        <f t="shared" si="8"/>
        <v>0.5</v>
      </c>
      <c r="T54">
        <f t="shared" si="9"/>
        <v>75</v>
      </c>
      <c r="U54">
        <f t="shared" si="10"/>
        <v>75</v>
      </c>
    </row>
    <row r="55" spans="1:21" ht="28.8" hidden="1" x14ac:dyDescent="0.3">
      <c r="A55" s="4">
        <v>44839</v>
      </c>
      <c r="B55" s="5" t="s">
        <v>11</v>
      </c>
      <c r="C55" s="6" t="s">
        <v>76</v>
      </c>
      <c r="D55" s="6" t="s">
        <v>73</v>
      </c>
      <c r="E55" s="36" t="s">
        <v>179</v>
      </c>
      <c r="F55" s="6" t="s">
        <v>15</v>
      </c>
      <c r="G55" s="6">
        <v>25</v>
      </c>
      <c r="H55" s="6" t="s">
        <v>84</v>
      </c>
      <c r="I55" s="6">
        <f t="shared" si="1"/>
        <v>3</v>
      </c>
      <c r="J55" s="32" t="s">
        <v>47</v>
      </c>
      <c r="K55" s="32">
        <v>50</v>
      </c>
      <c r="L55" s="32">
        <v>4.5</v>
      </c>
      <c r="M55" s="32">
        <f t="shared" si="7"/>
        <v>0.5</v>
      </c>
      <c r="N55" s="24" t="s">
        <v>35</v>
      </c>
      <c r="O55" s="7"/>
      <c r="P55" s="29" t="s">
        <v>48</v>
      </c>
      <c r="Q55">
        <f t="shared" si="2"/>
        <v>25</v>
      </c>
      <c r="R55">
        <f t="shared" si="3"/>
        <v>50</v>
      </c>
      <c r="S55">
        <f t="shared" si="8"/>
        <v>0.5</v>
      </c>
      <c r="T55">
        <f t="shared" si="9"/>
        <v>75</v>
      </c>
      <c r="U55">
        <f t="shared" si="10"/>
        <v>75</v>
      </c>
    </row>
    <row r="56" spans="1:21" ht="28.8" hidden="1" x14ac:dyDescent="0.3">
      <c r="A56" s="4">
        <v>44839</v>
      </c>
      <c r="B56" s="5" t="s">
        <v>11</v>
      </c>
      <c r="C56" s="6" t="s">
        <v>12</v>
      </c>
      <c r="D56" s="6" t="s">
        <v>73</v>
      </c>
      <c r="E56" s="36" t="s">
        <v>182</v>
      </c>
      <c r="F56" s="6" t="s">
        <v>15</v>
      </c>
      <c r="G56" s="6">
        <v>25</v>
      </c>
      <c r="H56" s="6" t="s">
        <v>84</v>
      </c>
      <c r="I56" s="6">
        <f t="shared" si="1"/>
        <v>3</v>
      </c>
      <c r="J56" s="32" t="s">
        <v>47</v>
      </c>
      <c r="K56" s="32">
        <v>50</v>
      </c>
      <c r="L56" s="32">
        <v>4.5</v>
      </c>
      <c r="M56" s="32">
        <f t="shared" si="7"/>
        <v>0.5</v>
      </c>
      <c r="N56" s="24" t="s">
        <v>35</v>
      </c>
      <c r="O56" s="7"/>
      <c r="P56" s="29" t="s">
        <v>48</v>
      </c>
      <c r="Q56">
        <f t="shared" si="2"/>
        <v>25</v>
      </c>
      <c r="R56">
        <f t="shared" si="3"/>
        <v>50</v>
      </c>
      <c r="S56">
        <f t="shared" si="8"/>
        <v>0.5</v>
      </c>
      <c r="T56">
        <f t="shared" si="9"/>
        <v>75</v>
      </c>
      <c r="U56">
        <f t="shared" si="10"/>
        <v>75</v>
      </c>
    </row>
    <row r="57" spans="1:21" ht="28.8" hidden="1" x14ac:dyDescent="0.3">
      <c r="A57" s="4">
        <v>44839</v>
      </c>
      <c r="B57" s="5" t="s">
        <v>11</v>
      </c>
      <c r="C57" s="6" t="s">
        <v>12</v>
      </c>
      <c r="D57" s="6" t="s">
        <v>73</v>
      </c>
      <c r="E57" s="36" t="s">
        <v>183</v>
      </c>
      <c r="F57" s="6" t="s">
        <v>15</v>
      </c>
      <c r="G57" s="6">
        <v>25</v>
      </c>
      <c r="H57" s="6" t="s">
        <v>84</v>
      </c>
      <c r="I57" s="6">
        <f t="shared" si="1"/>
        <v>3</v>
      </c>
      <c r="J57" s="32" t="s">
        <v>47</v>
      </c>
      <c r="K57" s="32">
        <v>50</v>
      </c>
      <c r="L57" s="32">
        <v>4.5</v>
      </c>
      <c r="M57" s="32">
        <f t="shared" si="7"/>
        <v>0.5</v>
      </c>
      <c r="N57" s="24" t="s">
        <v>35</v>
      </c>
      <c r="O57" s="7"/>
      <c r="P57" s="29" t="s">
        <v>48</v>
      </c>
      <c r="Q57">
        <f t="shared" si="2"/>
        <v>25</v>
      </c>
      <c r="R57">
        <f t="shared" si="3"/>
        <v>50</v>
      </c>
      <c r="S57">
        <f t="shared" si="8"/>
        <v>0.5</v>
      </c>
      <c r="T57">
        <f t="shared" si="9"/>
        <v>75</v>
      </c>
      <c r="U57">
        <f t="shared" si="10"/>
        <v>75</v>
      </c>
    </row>
    <row r="58" spans="1:21" ht="28.8" hidden="1" x14ac:dyDescent="0.3">
      <c r="A58" s="4">
        <v>44839</v>
      </c>
      <c r="B58" s="4" t="s">
        <v>11</v>
      </c>
      <c r="C58" s="6" t="s">
        <v>12</v>
      </c>
      <c r="D58" s="6" t="s">
        <v>73</v>
      </c>
      <c r="E58" s="36" t="s">
        <v>184</v>
      </c>
      <c r="F58" s="6" t="s">
        <v>15</v>
      </c>
      <c r="G58" s="6">
        <v>25</v>
      </c>
      <c r="H58" s="6" t="s">
        <v>84</v>
      </c>
      <c r="I58" s="6">
        <f t="shared" si="1"/>
        <v>3</v>
      </c>
      <c r="J58" s="75" t="s">
        <v>100</v>
      </c>
      <c r="K58" s="75">
        <v>50</v>
      </c>
      <c r="L58" s="64">
        <v>5.5</v>
      </c>
      <c r="M58" s="32">
        <v>4.5</v>
      </c>
      <c r="N58" s="24" t="s">
        <v>35</v>
      </c>
      <c r="O58" s="75"/>
      <c r="P58" s="7"/>
      <c r="Q58">
        <f t="shared" si="2"/>
        <v>25</v>
      </c>
      <c r="R58">
        <f t="shared" si="3"/>
        <v>50</v>
      </c>
      <c r="S58">
        <f t="shared" si="8"/>
        <v>0.5</v>
      </c>
      <c r="T58">
        <f t="shared" si="9"/>
        <v>75</v>
      </c>
      <c r="U58">
        <f t="shared" si="10"/>
        <v>75</v>
      </c>
    </row>
    <row r="59" spans="1:21" ht="28.8" hidden="1" x14ac:dyDescent="0.3">
      <c r="A59" s="4">
        <v>44840</v>
      </c>
      <c r="B59" s="5" t="s">
        <v>11</v>
      </c>
      <c r="C59" s="6" t="s">
        <v>82</v>
      </c>
      <c r="D59" s="6" t="s">
        <v>73</v>
      </c>
      <c r="E59" s="36" t="s">
        <v>185</v>
      </c>
      <c r="F59" s="6" t="s">
        <v>15</v>
      </c>
      <c r="G59" s="6">
        <v>25</v>
      </c>
      <c r="H59" s="6" t="s">
        <v>84</v>
      </c>
      <c r="I59" s="6">
        <f t="shared" si="1"/>
        <v>3</v>
      </c>
      <c r="J59" s="32" t="s">
        <v>47</v>
      </c>
      <c r="K59" s="32">
        <v>50</v>
      </c>
      <c r="L59" s="32">
        <v>4.5</v>
      </c>
      <c r="M59" s="32">
        <f t="shared" ref="M59:M66" si="11">G59/K59</f>
        <v>0.5</v>
      </c>
      <c r="N59" s="24" t="s">
        <v>35</v>
      </c>
      <c r="O59" s="7"/>
      <c r="P59" s="29" t="s">
        <v>48</v>
      </c>
      <c r="Q59">
        <f t="shared" si="2"/>
        <v>25</v>
      </c>
      <c r="R59">
        <f t="shared" si="3"/>
        <v>50</v>
      </c>
      <c r="S59">
        <f t="shared" si="8"/>
        <v>0.5</v>
      </c>
      <c r="T59">
        <f t="shared" si="9"/>
        <v>75</v>
      </c>
      <c r="U59">
        <f t="shared" si="10"/>
        <v>75</v>
      </c>
    </row>
    <row r="60" spans="1:21" ht="28.8" hidden="1" x14ac:dyDescent="0.3">
      <c r="A60" s="4">
        <v>44840</v>
      </c>
      <c r="B60" s="5" t="s">
        <v>11</v>
      </c>
      <c r="C60" s="6" t="s">
        <v>82</v>
      </c>
      <c r="D60" s="6" t="s">
        <v>73</v>
      </c>
      <c r="E60" s="36" t="s">
        <v>186</v>
      </c>
      <c r="F60" s="6" t="s">
        <v>15</v>
      </c>
      <c r="G60" s="6">
        <v>25</v>
      </c>
      <c r="H60" s="6" t="s">
        <v>84</v>
      </c>
      <c r="I60" s="6">
        <f t="shared" si="1"/>
        <v>3</v>
      </c>
      <c r="J60" s="32" t="s">
        <v>47</v>
      </c>
      <c r="K60" s="32">
        <v>50</v>
      </c>
      <c r="L60" s="32">
        <v>4.5</v>
      </c>
      <c r="M60" s="32">
        <f t="shared" si="11"/>
        <v>0.5</v>
      </c>
      <c r="N60" s="24" t="s">
        <v>35</v>
      </c>
      <c r="O60" s="7"/>
      <c r="P60" s="29" t="s">
        <v>48</v>
      </c>
      <c r="Q60">
        <f t="shared" si="2"/>
        <v>25</v>
      </c>
      <c r="R60">
        <f t="shared" si="3"/>
        <v>50</v>
      </c>
      <c r="S60">
        <f t="shared" si="8"/>
        <v>0.5</v>
      </c>
      <c r="T60">
        <f t="shared" si="9"/>
        <v>75</v>
      </c>
      <c r="U60">
        <f t="shared" si="10"/>
        <v>75</v>
      </c>
    </row>
    <row r="61" spans="1:21" ht="28.8" hidden="1" x14ac:dyDescent="0.3">
      <c r="A61" s="4">
        <v>44840</v>
      </c>
      <c r="B61" s="5" t="s">
        <v>11</v>
      </c>
      <c r="C61" s="6" t="s">
        <v>87</v>
      </c>
      <c r="D61" s="6" t="s">
        <v>73</v>
      </c>
      <c r="E61" s="36" t="s">
        <v>188</v>
      </c>
      <c r="F61" s="6" t="s">
        <v>15</v>
      </c>
      <c r="G61" s="6">
        <v>25</v>
      </c>
      <c r="H61" s="6" t="s">
        <v>84</v>
      </c>
      <c r="I61" s="6">
        <f t="shared" si="1"/>
        <v>3</v>
      </c>
      <c r="J61" s="32" t="s">
        <v>47</v>
      </c>
      <c r="K61" s="32">
        <v>50</v>
      </c>
      <c r="L61" s="32">
        <v>4.5</v>
      </c>
      <c r="M61" s="32">
        <f t="shared" si="11"/>
        <v>0.5</v>
      </c>
      <c r="N61" s="24" t="s">
        <v>35</v>
      </c>
      <c r="O61" s="7"/>
      <c r="P61" s="29" t="s">
        <v>48</v>
      </c>
      <c r="Q61">
        <f t="shared" si="2"/>
        <v>25</v>
      </c>
      <c r="R61">
        <f t="shared" si="3"/>
        <v>50</v>
      </c>
      <c r="S61">
        <f t="shared" si="8"/>
        <v>0.5</v>
      </c>
      <c r="T61">
        <f t="shared" si="9"/>
        <v>75</v>
      </c>
      <c r="U61">
        <f t="shared" si="10"/>
        <v>75</v>
      </c>
    </row>
    <row r="62" spans="1:21" ht="28.8" hidden="1" x14ac:dyDescent="0.3">
      <c r="A62" s="4">
        <v>44840</v>
      </c>
      <c r="B62" s="5" t="s">
        <v>11</v>
      </c>
      <c r="C62" s="6" t="s">
        <v>87</v>
      </c>
      <c r="D62" s="6" t="s">
        <v>73</v>
      </c>
      <c r="E62" s="36" t="s">
        <v>189</v>
      </c>
      <c r="F62" s="6" t="s">
        <v>15</v>
      </c>
      <c r="G62" s="6">
        <v>25</v>
      </c>
      <c r="H62" s="6" t="s">
        <v>84</v>
      </c>
      <c r="I62" s="6">
        <f t="shared" si="1"/>
        <v>3</v>
      </c>
      <c r="J62" s="32" t="s">
        <v>47</v>
      </c>
      <c r="K62" s="32">
        <v>50</v>
      </c>
      <c r="L62" s="32">
        <v>4.5</v>
      </c>
      <c r="M62" s="32">
        <f t="shared" si="11"/>
        <v>0.5</v>
      </c>
      <c r="N62" s="24" t="s">
        <v>35</v>
      </c>
      <c r="O62" s="7"/>
      <c r="P62" s="29" t="s">
        <v>48</v>
      </c>
      <c r="Q62">
        <f t="shared" si="2"/>
        <v>25</v>
      </c>
      <c r="R62">
        <f t="shared" si="3"/>
        <v>50</v>
      </c>
      <c r="S62">
        <f t="shared" si="8"/>
        <v>0.5</v>
      </c>
      <c r="T62">
        <f t="shared" si="9"/>
        <v>75</v>
      </c>
      <c r="U62">
        <f t="shared" si="10"/>
        <v>75</v>
      </c>
    </row>
    <row r="63" spans="1:21" ht="28.8" hidden="1" x14ac:dyDescent="0.3">
      <c r="A63" s="4">
        <v>44841</v>
      </c>
      <c r="B63" s="5" t="s">
        <v>11</v>
      </c>
      <c r="C63" s="6" t="s">
        <v>76</v>
      </c>
      <c r="D63" s="6" t="s">
        <v>73</v>
      </c>
      <c r="E63" s="36" t="s">
        <v>191</v>
      </c>
      <c r="F63" s="6" t="s">
        <v>15</v>
      </c>
      <c r="G63" s="6">
        <v>25</v>
      </c>
      <c r="H63" s="6" t="s">
        <v>84</v>
      </c>
      <c r="I63" s="6">
        <f t="shared" si="1"/>
        <v>3</v>
      </c>
      <c r="J63" s="32" t="s">
        <v>47</v>
      </c>
      <c r="K63" s="32">
        <v>50</v>
      </c>
      <c r="L63" s="32">
        <v>4.5</v>
      </c>
      <c r="M63" s="32">
        <f t="shared" si="11"/>
        <v>0.5</v>
      </c>
      <c r="N63" s="24" t="s">
        <v>35</v>
      </c>
      <c r="O63" s="7"/>
      <c r="P63" s="29" t="s">
        <v>48</v>
      </c>
      <c r="Q63">
        <f t="shared" si="2"/>
        <v>25</v>
      </c>
      <c r="R63">
        <f t="shared" si="3"/>
        <v>50</v>
      </c>
      <c r="S63">
        <f t="shared" si="8"/>
        <v>0.5</v>
      </c>
      <c r="T63">
        <f t="shared" si="9"/>
        <v>75</v>
      </c>
      <c r="U63">
        <f t="shared" si="10"/>
        <v>75</v>
      </c>
    </row>
    <row r="64" spans="1:21" ht="28.8" hidden="1" x14ac:dyDescent="0.3">
      <c r="A64" s="4">
        <v>44841</v>
      </c>
      <c r="B64" s="5" t="s">
        <v>11</v>
      </c>
      <c r="C64" s="6" t="s">
        <v>76</v>
      </c>
      <c r="D64" s="6" t="s">
        <v>73</v>
      </c>
      <c r="E64" s="36" t="s">
        <v>192</v>
      </c>
      <c r="F64" s="6" t="s">
        <v>15</v>
      </c>
      <c r="G64" s="6">
        <v>25</v>
      </c>
      <c r="H64" s="6" t="s">
        <v>75</v>
      </c>
      <c r="I64" s="6">
        <f t="shared" si="1"/>
        <v>1.5</v>
      </c>
      <c r="J64" s="32" t="s">
        <v>47</v>
      </c>
      <c r="K64" s="32">
        <v>50</v>
      </c>
      <c r="L64" s="32">
        <v>4.5</v>
      </c>
      <c r="M64" s="32">
        <f t="shared" si="11"/>
        <v>0.5</v>
      </c>
      <c r="N64" s="24" t="s">
        <v>35</v>
      </c>
      <c r="O64" s="7"/>
      <c r="P64" s="29" t="s">
        <v>48</v>
      </c>
      <c r="Q64">
        <f t="shared" si="2"/>
        <v>25</v>
      </c>
      <c r="R64">
        <f t="shared" si="3"/>
        <v>50</v>
      </c>
      <c r="S64">
        <f t="shared" si="8"/>
        <v>0.5</v>
      </c>
      <c r="T64">
        <f t="shared" si="9"/>
        <v>37.5</v>
      </c>
      <c r="U64">
        <f t="shared" si="10"/>
        <v>37.5</v>
      </c>
    </row>
    <row r="65" spans="1:21" ht="28.8" hidden="1" x14ac:dyDescent="0.3">
      <c r="A65" s="4">
        <v>44841</v>
      </c>
      <c r="B65" s="5" t="s">
        <v>11</v>
      </c>
      <c r="C65" s="6" t="s">
        <v>12</v>
      </c>
      <c r="D65" s="6" t="s">
        <v>73</v>
      </c>
      <c r="E65" s="36" t="s">
        <v>195</v>
      </c>
      <c r="F65" s="6" t="s">
        <v>15</v>
      </c>
      <c r="G65" s="6">
        <v>25</v>
      </c>
      <c r="H65" s="6" t="s">
        <v>84</v>
      </c>
      <c r="I65" s="6">
        <f t="shared" si="1"/>
        <v>3</v>
      </c>
      <c r="J65" s="32" t="s">
        <v>47</v>
      </c>
      <c r="K65" s="32">
        <v>50</v>
      </c>
      <c r="L65" s="32">
        <v>4.5</v>
      </c>
      <c r="M65" s="32">
        <f t="shared" si="11"/>
        <v>0.5</v>
      </c>
      <c r="N65" s="24" t="s">
        <v>35</v>
      </c>
      <c r="O65" s="7"/>
      <c r="P65" s="29" t="s">
        <v>48</v>
      </c>
      <c r="Q65">
        <f t="shared" si="2"/>
        <v>25</v>
      </c>
      <c r="R65">
        <f t="shared" si="3"/>
        <v>50</v>
      </c>
      <c r="S65">
        <f t="shared" si="8"/>
        <v>0.5</v>
      </c>
      <c r="T65">
        <f t="shared" si="9"/>
        <v>75</v>
      </c>
      <c r="U65">
        <f t="shared" si="10"/>
        <v>75</v>
      </c>
    </row>
    <row r="66" spans="1:21" ht="28.8" hidden="1" x14ac:dyDescent="0.3">
      <c r="A66" s="4">
        <v>44841</v>
      </c>
      <c r="B66" s="5" t="s">
        <v>11</v>
      </c>
      <c r="C66" s="6" t="s">
        <v>12</v>
      </c>
      <c r="D66" s="6" t="s">
        <v>73</v>
      </c>
      <c r="E66" s="36" t="s">
        <v>196</v>
      </c>
      <c r="F66" s="6" t="s">
        <v>15</v>
      </c>
      <c r="G66" s="6">
        <v>25</v>
      </c>
      <c r="H66" s="6" t="s">
        <v>75</v>
      </c>
      <c r="I66" s="6">
        <f t="shared" si="1"/>
        <v>1.5</v>
      </c>
      <c r="J66" s="32" t="s">
        <v>47</v>
      </c>
      <c r="K66" s="32">
        <v>50</v>
      </c>
      <c r="L66" s="32">
        <v>4.5</v>
      </c>
      <c r="M66" s="32">
        <f t="shared" si="11"/>
        <v>0.5</v>
      </c>
      <c r="N66" s="24" t="s">
        <v>35</v>
      </c>
      <c r="O66" s="7"/>
      <c r="P66" s="29" t="s">
        <v>48</v>
      </c>
      <c r="Q66">
        <f t="shared" si="2"/>
        <v>25</v>
      </c>
      <c r="R66">
        <f t="shared" si="3"/>
        <v>50</v>
      </c>
      <c r="S66">
        <f t="shared" si="8"/>
        <v>0.5</v>
      </c>
      <c r="T66">
        <f t="shared" si="9"/>
        <v>37.5</v>
      </c>
      <c r="U66">
        <f t="shared" si="10"/>
        <v>37.5</v>
      </c>
    </row>
    <row r="67" spans="1:21" ht="28.8" hidden="1" x14ac:dyDescent="0.3">
      <c r="A67" s="4">
        <v>44841</v>
      </c>
      <c r="B67" s="4" t="s">
        <v>11</v>
      </c>
      <c r="C67" s="6" t="s">
        <v>12</v>
      </c>
      <c r="D67" s="6" t="s">
        <v>73</v>
      </c>
      <c r="E67" s="36" t="s">
        <v>197</v>
      </c>
      <c r="F67" s="6" t="s">
        <v>15</v>
      </c>
      <c r="G67" s="6">
        <v>25</v>
      </c>
      <c r="H67" s="6" t="s">
        <v>84</v>
      </c>
      <c r="I67" s="6">
        <f t="shared" ref="I67:I130" si="12">H67*24</f>
        <v>3</v>
      </c>
      <c r="J67" s="75" t="s">
        <v>100</v>
      </c>
      <c r="K67" s="75">
        <v>50</v>
      </c>
      <c r="L67" s="64">
        <v>5.5</v>
      </c>
      <c r="M67" s="32">
        <v>4.5</v>
      </c>
      <c r="N67" s="24" t="s">
        <v>35</v>
      </c>
      <c r="O67" s="75"/>
      <c r="P67" s="7"/>
      <c r="Q67">
        <f t="shared" si="2"/>
        <v>25</v>
      </c>
      <c r="R67">
        <f t="shared" si="3"/>
        <v>50</v>
      </c>
      <c r="S67">
        <f t="shared" si="8"/>
        <v>0.5</v>
      </c>
      <c r="T67">
        <f t="shared" si="9"/>
        <v>75</v>
      </c>
      <c r="U67">
        <f t="shared" si="10"/>
        <v>75</v>
      </c>
    </row>
    <row r="68" spans="1:21" ht="28.8" hidden="1" x14ac:dyDescent="0.3">
      <c r="A68" s="4">
        <v>44844</v>
      </c>
      <c r="B68" s="5" t="s">
        <v>11</v>
      </c>
      <c r="C68" s="6" t="s">
        <v>82</v>
      </c>
      <c r="D68" s="6" t="s">
        <v>73</v>
      </c>
      <c r="E68" s="36" t="s">
        <v>198</v>
      </c>
      <c r="F68" s="6" t="s">
        <v>15</v>
      </c>
      <c r="G68" s="6">
        <v>24</v>
      </c>
      <c r="H68" s="6" t="s">
        <v>84</v>
      </c>
      <c r="I68" s="6">
        <f t="shared" si="12"/>
        <v>3</v>
      </c>
      <c r="J68" s="32" t="s">
        <v>47</v>
      </c>
      <c r="K68" s="32">
        <v>50</v>
      </c>
      <c r="L68" s="32">
        <v>4.5</v>
      </c>
      <c r="M68" s="32">
        <f t="shared" ref="M68:M103" si="13">G68/K68</f>
        <v>0.48</v>
      </c>
      <c r="N68" s="24" t="s">
        <v>35</v>
      </c>
      <c r="O68" s="7"/>
      <c r="P68" s="29" t="s">
        <v>48</v>
      </c>
      <c r="Q68">
        <f t="shared" ref="Q68:Q89" si="14">G68</f>
        <v>24</v>
      </c>
      <c r="R68">
        <f t="shared" ref="R68:R89" si="15">K68</f>
        <v>50</v>
      </c>
      <c r="S68">
        <f t="shared" si="8"/>
        <v>0.48</v>
      </c>
      <c r="T68">
        <f t="shared" si="9"/>
        <v>72</v>
      </c>
      <c r="U68">
        <f t="shared" si="10"/>
        <v>72</v>
      </c>
    </row>
    <row r="69" spans="1:21" ht="28.8" hidden="1" x14ac:dyDescent="0.3">
      <c r="A69" s="4">
        <v>44844</v>
      </c>
      <c r="B69" s="5" t="s">
        <v>11</v>
      </c>
      <c r="C69" s="6" t="s">
        <v>82</v>
      </c>
      <c r="D69" s="6" t="s">
        <v>73</v>
      </c>
      <c r="E69" s="36" t="s">
        <v>199</v>
      </c>
      <c r="F69" s="6" t="s">
        <v>15</v>
      </c>
      <c r="G69" s="6">
        <v>24</v>
      </c>
      <c r="H69" s="6" t="s">
        <v>75</v>
      </c>
      <c r="I69" s="6">
        <f t="shared" si="12"/>
        <v>1.5</v>
      </c>
      <c r="J69" s="32" t="s">
        <v>47</v>
      </c>
      <c r="K69" s="32">
        <v>50</v>
      </c>
      <c r="L69" s="32">
        <v>4.5</v>
      </c>
      <c r="M69" s="32">
        <f t="shared" si="13"/>
        <v>0.48</v>
      </c>
      <c r="N69" s="24" t="s">
        <v>35</v>
      </c>
      <c r="O69" s="7"/>
      <c r="P69" s="29" t="s">
        <v>48</v>
      </c>
      <c r="Q69">
        <f t="shared" si="14"/>
        <v>24</v>
      </c>
      <c r="R69">
        <f t="shared" si="15"/>
        <v>50</v>
      </c>
      <c r="S69">
        <f t="shared" si="8"/>
        <v>0.48</v>
      </c>
      <c r="T69">
        <f t="shared" si="9"/>
        <v>36</v>
      </c>
      <c r="U69">
        <f t="shared" si="10"/>
        <v>36</v>
      </c>
    </row>
    <row r="70" spans="1:21" ht="28.8" hidden="1" x14ac:dyDescent="0.3">
      <c r="A70" s="4">
        <v>44844</v>
      </c>
      <c r="B70" s="5" t="s">
        <v>11</v>
      </c>
      <c r="C70" s="6" t="s">
        <v>87</v>
      </c>
      <c r="D70" s="6" t="s">
        <v>73</v>
      </c>
      <c r="E70" s="36" t="s">
        <v>201</v>
      </c>
      <c r="F70" s="6" t="s">
        <v>15</v>
      </c>
      <c r="G70" s="6">
        <v>24</v>
      </c>
      <c r="H70" s="6" t="s">
        <v>84</v>
      </c>
      <c r="I70" s="6">
        <f t="shared" si="12"/>
        <v>3</v>
      </c>
      <c r="J70" s="32" t="s">
        <v>47</v>
      </c>
      <c r="K70" s="32">
        <v>50</v>
      </c>
      <c r="L70" s="32">
        <v>4.5</v>
      </c>
      <c r="M70" s="32">
        <f t="shared" si="13"/>
        <v>0.48</v>
      </c>
      <c r="N70" s="24" t="s">
        <v>35</v>
      </c>
      <c r="O70" s="7"/>
      <c r="P70" s="29" t="s">
        <v>48</v>
      </c>
      <c r="Q70">
        <f t="shared" si="14"/>
        <v>24</v>
      </c>
      <c r="R70">
        <f t="shared" si="15"/>
        <v>50</v>
      </c>
      <c r="S70">
        <f t="shared" si="8"/>
        <v>0.48</v>
      </c>
      <c r="T70">
        <f t="shared" si="9"/>
        <v>72</v>
      </c>
      <c r="U70">
        <f t="shared" si="10"/>
        <v>72</v>
      </c>
    </row>
    <row r="71" spans="1:21" ht="28.8" hidden="1" x14ac:dyDescent="0.3">
      <c r="A71" s="4">
        <v>44844</v>
      </c>
      <c r="B71" s="5" t="s">
        <v>11</v>
      </c>
      <c r="C71" s="6" t="s">
        <v>87</v>
      </c>
      <c r="D71" s="6" t="s">
        <v>73</v>
      </c>
      <c r="E71" s="36" t="s">
        <v>202</v>
      </c>
      <c r="F71" s="6" t="s">
        <v>15</v>
      </c>
      <c r="G71" s="6">
        <v>24</v>
      </c>
      <c r="H71" s="6" t="s">
        <v>75</v>
      </c>
      <c r="I71" s="6">
        <f t="shared" si="12"/>
        <v>1.5</v>
      </c>
      <c r="J71" s="32" t="s">
        <v>47</v>
      </c>
      <c r="K71" s="32">
        <v>50</v>
      </c>
      <c r="L71" s="32">
        <v>4.5</v>
      </c>
      <c r="M71" s="32">
        <f t="shared" si="13"/>
        <v>0.48</v>
      </c>
      <c r="N71" s="24" t="s">
        <v>35</v>
      </c>
      <c r="O71" s="7"/>
      <c r="P71" s="29" t="s">
        <v>48</v>
      </c>
      <c r="Q71">
        <f t="shared" si="14"/>
        <v>24</v>
      </c>
      <c r="R71">
        <f t="shared" si="15"/>
        <v>50</v>
      </c>
      <c r="S71">
        <f t="shared" si="8"/>
        <v>0.48</v>
      </c>
      <c r="T71">
        <f t="shared" si="9"/>
        <v>36</v>
      </c>
      <c r="U71">
        <f t="shared" si="10"/>
        <v>36</v>
      </c>
    </row>
    <row r="72" spans="1:21" ht="28.8" hidden="1" x14ac:dyDescent="0.3">
      <c r="A72" s="4">
        <v>44845</v>
      </c>
      <c r="B72" s="5" t="s">
        <v>11</v>
      </c>
      <c r="C72" s="6" t="s">
        <v>76</v>
      </c>
      <c r="D72" s="6" t="s">
        <v>73</v>
      </c>
      <c r="E72" s="36" t="s">
        <v>205</v>
      </c>
      <c r="F72" s="6" t="s">
        <v>15</v>
      </c>
      <c r="G72" s="6">
        <v>24</v>
      </c>
      <c r="H72" s="6" t="s">
        <v>84</v>
      </c>
      <c r="I72" s="6">
        <f t="shared" si="12"/>
        <v>3</v>
      </c>
      <c r="J72" s="32" t="s">
        <v>47</v>
      </c>
      <c r="K72" s="32">
        <v>50</v>
      </c>
      <c r="L72" s="32">
        <v>4.5</v>
      </c>
      <c r="M72" s="32">
        <f t="shared" si="13"/>
        <v>0.48</v>
      </c>
      <c r="N72" s="24" t="s">
        <v>35</v>
      </c>
      <c r="O72" s="7"/>
      <c r="P72" s="29" t="s">
        <v>48</v>
      </c>
      <c r="Q72">
        <f t="shared" si="14"/>
        <v>24</v>
      </c>
      <c r="R72">
        <f t="shared" si="15"/>
        <v>50</v>
      </c>
      <c r="S72">
        <f t="shared" si="8"/>
        <v>0.48</v>
      </c>
      <c r="T72">
        <f t="shared" si="9"/>
        <v>72</v>
      </c>
      <c r="U72">
        <f t="shared" si="10"/>
        <v>72</v>
      </c>
    </row>
    <row r="73" spans="1:21" ht="28.8" hidden="1" x14ac:dyDescent="0.3">
      <c r="A73" s="4">
        <v>44845</v>
      </c>
      <c r="B73" s="5" t="s">
        <v>11</v>
      </c>
      <c r="C73" s="6" t="s">
        <v>76</v>
      </c>
      <c r="D73" s="6" t="s">
        <v>73</v>
      </c>
      <c r="E73" s="36" t="s">
        <v>206</v>
      </c>
      <c r="F73" s="6" t="s">
        <v>15</v>
      </c>
      <c r="G73" s="6">
        <v>24</v>
      </c>
      <c r="H73" s="6" t="s">
        <v>84</v>
      </c>
      <c r="I73" s="6">
        <f t="shared" si="12"/>
        <v>3</v>
      </c>
      <c r="J73" s="32" t="s">
        <v>47</v>
      </c>
      <c r="K73" s="32">
        <v>50</v>
      </c>
      <c r="L73" s="32">
        <v>4.5</v>
      </c>
      <c r="M73" s="32">
        <f t="shared" si="13"/>
        <v>0.48</v>
      </c>
      <c r="N73" s="24" t="s">
        <v>35</v>
      </c>
      <c r="O73" s="7"/>
      <c r="P73" s="29" t="s">
        <v>48</v>
      </c>
      <c r="Q73">
        <f t="shared" si="14"/>
        <v>24</v>
      </c>
      <c r="R73">
        <f t="shared" si="15"/>
        <v>50</v>
      </c>
      <c r="S73">
        <f t="shared" si="8"/>
        <v>0.48</v>
      </c>
      <c r="T73">
        <f t="shared" si="9"/>
        <v>72</v>
      </c>
      <c r="U73">
        <f t="shared" si="10"/>
        <v>72</v>
      </c>
    </row>
    <row r="74" spans="1:21" ht="28.8" hidden="1" x14ac:dyDescent="0.3">
      <c r="A74" s="4">
        <v>44845</v>
      </c>
      <c r="B74" s="5" t="s">
        <v>11</v>
      </c>
      <c r="C74" s="6" t="s">
        <v>12</v>
      </c>
      <c r="D74" s="6" t="s">
        <v>73</v>
      </c>
      <c r="E74" s="36" t="s">
        <v>207</v>
      </c>
      <c r="F74" s="6" t="s">
        <v>15</v>
      </c>
      <c r="G74" s="6">
        <v>24</v>
      </c>
      <c r="H74" s="6" t="s">
        <v>84</v>
      </c>
      <c r="I74" s="6">
        <f t="shared" si="12"/>
        <v>3</v>
      </c>
      <c r="J74" s="32" t="s">
        <v>47</v>
      </c>
      <c r="K74" s="32">
        <v>50</v>
      </c>
      <c r="L74" s="32">
        <v>4.5</v>
      </c>
      <c r="M74" s="32">
        <f t="shared" si="13"/>
        <v>0.48</v>
      </c>
      <c r="N74" s="24" t="s">
        <v>35</v>
      </c>
      <c r="O74" s="7"/>
      <c r="P74" s="29" t="s">
        <v>48</v>
      </c>
      <c r="Q74">
        <f t="shared" si="14"/>
        <v>24</v>
      </c>
      <c r="R74">
        <f t="shared" si="15"/>
        <v>50</v>
      </c>
      <c r="S74">
        <f t="shared" si="8"/>
        <v>0.48</v>
      </c>
      <c r="T74">
        <f t="shared" si="9"/>
        <v>72</v>
      </c>
      <c r="U74">
        <f t="shared" si="10"/>
        <v>72</v>
      </c>
    </row>
    <row r="75" spans="1:21" ht="28.8" hidden="1" x14ac:dyDescent="0.3">
      <c r="A75" s="4">
        <v>44845</v>
      </c>
      <c r="B75" s="5" t="s">
        <v>11</v>
      </c>
      <c r="C75" s="6" t="s">
        <v>12</v>
      </c>
      <c r="D75" s="6" t="s">
        <v>73</v>
      </c>
      <c r="E75" s="36" t="s">
        <v>208</v>
      </c>
      <c r="F75" s="6" t="s">
        <v>15</v>
      </c>
      <c r="G75" s="6">
        <v>24</v>
      </c>
      <c r="H75" s="6" t="s">
        <v>84</v>
      </c>
      <c r="I75" s="6">
        <f t="shared" si="12"/>
        <v>3</v>
      </c>
      <c r="J75" s="32" t="s">
        <v>47</v>
      </c>
      <c r="K75" s="32">
        <v>50</v>
      </c>
      <c r="L75" s="32">
        <v>4.5</v>
      </c>
      <c r="M75" s="32">
        <f t="shared" si="13"/>
        <v>0.48</v>
      </c>
      <c r="N75" s="24" t="s">
        <v>35</v>
      </c>
      <c r="O75" s="7"/>
      <c r="P75" s="29" t="s">
        <v>48</v>
      </c>
      <c r="Q75">
        <f t="shared" si="14"/>
        <v>24</v>
      </c>
      <c r="R75">
        <f t="shared" si="15"/>
        <v>50</v>
      </c>
      <c r="S75">
        <f t="shared" si="8"/>
        <v>0.48</v>
      </c>
      <c r="T75">
        <f t="shared" si="9"/>
        <v>72</v>
      </c>
      <c r="U75">
        <f t="shared" si="10"/>
        <v>72</v>
      </c>
    </row>
    <row r="76" spans="1:21" ht="28.8" hidden="1" x14ac:dyDescent="0.3">
      <c r="A76" s="4">
        <v>44846</v>
      </c>
      <c r="B76" s="5" t="s">
        <v>11</v>
      </c>
      <c r="C76" s="6" t="s">
        <v>76</v>
      </c>
      <c r="D76" s="6" t="s">
        <v>73</v>
      </c>
      <c r="E76" s="36" t="s">
        <v>215</v>
      </c>
      <c r="F76" s="6" t="s">
        <v>15</v>
      </c>
      <c r="G76" s="6">
        <v>24</v>
      </c>
      <c r="H76" s="6" t="s">
        <v>84</v>
      </c>
      <c r="I76" s="6">
        <f t="shared" si="12"/>
        <v>3</v>
      </c>
      <c r="J76" s="32" t="s">
        <v>47</v>
      </c>
      <c r="K76" s="32">
        <v>50</v>
      </c>
      <c r="L76" s="32">
        <v>4.5</v>
      </c>
      <c r="M76" s="32">
        <f t="shared" si="13"/>
        <v>0.48</v>
      </c>
      <c r="N76" s="24" t="s">
        <v>35</v>
      </c>
      <c r="O76" s="7"/>
      <c r="P76" s="29" t="s">
        <v>48</v>
      </c>
      <c r="Q76">
        <f t="shared" si="14"/>
        <v>24</v>
      </c>
      <c r="R76">
        <f t="shared" si="15"/>
        <v>50</v>
      </c>
      <c r="S76">
        <f t="shared" si="8"/>
        <v>0.48</v>
      </c>
      <c r="T76">
        <f t="shared" si="9"/>
        <v>72</v>
      </c>
      <c r="U76">
        <f t="shared" si="10"/>
        <v>72</v>
      </c>
    </row>
    <row r="77" spans="1:21" ht="28.8" hidden="1" x14ac:dyDescent="0.3">
      <c r="A77" s="4">
        <v>44846</v>
      </c>
      <c r="B77" s="5" t="s">
        <v>11</v>
      </c>
      <c r="C77" s="6" t="s">
        <v>76</v>
      </c>
      <c r="D77" s="6" t="s">
        <v>73</v>
      </c>
      <c r="E77" s="36" t="s">
        <v>216</v>
      </c>
      <c r="F77" s="6" t="s">
        <v>15</v>
      </c>
      <c r="G77" s="6">
        <v>24</v>
      </c>
      <c r="H77" s="6" t="s">
        <v>84</v>
      </c>
      <c r="I77" s="6">
        <f t="shared" si="12"/>
        <v>3</v>
      </c>
      <c r="J77" s="32" t="s">
        <v>47</v>
      </c>
      <c r="K77" s="32">
        <v>50</v>
      </c>
      <c r="L77" s="32">
        <v>4.5</v>
      </c>
      <c r="M77" s="32">
        <f t="shared" si="13"/>
        <v>0.48</v>
      </c>
      <c r="N77" s="24" t="s">
        <v>35</v>
      </c>
      <c r="O77" s="7"/>
      <c r="P77" s="29" t="s">
        <v>48</v>
      </c>
      <c r="Q77">
        <f t="shared" si="14"/>
        <v>24</v>
      </c>
      <c r="R77">
        <f t="shared" si="15"/>
        <v>50</v>
      </c>
      <c r="S77">
        <f t="shared" si="8"/>
        <v>0.48</v>
      </c>
      <c r="T77">
        <f t="shared" si="9"/>
        <v>72</v>
      </c>
      <c r="U77">
        <f t="shared" si="10"/>
        <v>72</v>
      </c>
    </row>
    <row r="78" spans="1:21" ht="28.8" hidden="1" x14ac:dyDescent="0.3">
      <c r="A78" s="4">
        <v>44846</v>
      </c>
      <c r="B78" s="5" t="s">
        <v>11</v>
      </c>
      <c r="C78" s="6" t="s">
        <v>12</v>
      </c>
      <c r="D78" s="6" t="s">
        <v>73</v>
      </c>
      <c r="E78" s="36" t="s">
        <v>220</v>
      </c>
      <c r="F78" s="6" t="s">
        <v>15</v>
      </c>
      <c r="G78" s="6">
        <v>24</v>
      </c>
      <c r="H78" s="6" t="s">
        <v>84</v>
      </c>
      <c r="I78" s="6">
        <f t="shared" si="12"/>
        <v>3</v>
      </c>
      <c r="J78" s="32" t="s">
        <v>47</v>
      </c>
      <c r="K78" s="32">
        <v>50</v>
      </c>
      <c r="L78" s="32">
        <v>4.5</v>
      </c>
      <c r="M78" s="32">
        <f t="shared" si="13"/>
        <v>0.48</v>
      </c>
      <c r="N78" s="24" t="s">
        <v>35</v>
      </c>
      <c r="O78" s="7"/>
      <c r="P78" s="29" t="s">
        <v>48</v>
      </c>
      <c r="Q78">
        <f t="shared" si="14"/>
        <v>24</v>
      </c>
      <c r="R78">
        <f t="shared" si="15"/>
        <v>50</v>
      </c>
      <c r="S78">
        <f t="shared" si="8"/>
        <v>0.48</v>
      </c>
      <c r="T78">
        <f t="shared" si="9"/>
        <v>72</v>
      </c>
      <c r="U78">
        <f t="shared" si="10"/>
        <v>72</v>
      </c>
    </row>
    <row r="79" spans="1:21" ht="28.8" hidden="1" x14ac:dyDescent="0.3">
      <c r="A79" s="4">
        <v>44846</v>
      </c>
      <c r="B79" s="5" t="s">
        <v>11</v>
      </c>
      <c r="C79" s="6" t="s">
        <v>12</v>
      </c>
      <c r="D79" s="6" t="s">
        <v>73</v>
      </c>
      <c r="E79" s="36" t="s">
        <v>221</v>
      </c>
      <c r="F79" s="6" t="s">
        <v>15</v>
      </c>
      <c r="G79" s="6">
        <v>24</v>
      </c>
      <c r="H79" s="6" t="s">
        <v>84</v>
      </c>
      <c r="I79" s="6">
        <f t="shared" si="12"/>
        <v>3</v>
      </c>
      <c r="J79" s="32" t="s">
        <v>47</v>
      </c>
      <c r="K79" s="32">
        <v>50</v>
      </c>
      <c r="L79" s="32">
        <v>4.5</v>
      </c>
      <c r="M79" s="32">
        <f t="shared" si="13"/>
        <v>0.48</v>
      </c>
      <c r="N79" s="24" t="s">
        <v>35</v>
      </c>
      <c r="O79" s="7"/>
      <c r="P79" s="29" t="s">
        <v>48</v>
      </c>
      <c r="Q79">
        <f t="shared" si="14"/>
        <v>24</v>
      </c>
      <c r="R79">
        <f t="shared" si="15"/>
        <v>50</v>
      </c>
      <c r="S79">
        <f t="shared" si="8"/>
        <v>0.48</v>
      </c>
      <c r="T79">
        <f t="shared" si="9"/>
        <v>72</v>
      </c>
      <c r="U79">
        <f t="shared" si="10"/>
        <v>72</v>
      </c>
    </row>
    <row r="80" spans="1:21" ht="28.8" hidden="1" x14ac:dyDescent="0.3">
      <c r="A80" s="4">
        <v>44847</v>
      </c>
      <c r="B80" s="5" t="s">
        <v>11</v>
      </c>
      <c r="C80" s="6" t="s">
        <v>82</v>
      </c>
      <c r="D80" s="6" t="s">
        <v>73</v>
      </c>
      <c r="E80" s="36" t="s">
        <v>223</v>
      </c>
      <c r="F80" s="6" t="s">
        <v>15</v>
      </c>
      <c r="G80" s="6">
        <v>24</v>
      </c>
      <c r="H80" s="6" t="s">
        <v>84</v>
      </c>
      <c r="I80" s="6">
        <f t="shared" si="12"/>
        <v>3</v>
      </c>
      <c r="J80" s="32" t="s">
        <v>47</v>
      </c>
      <c r="K80" s="32">
        <v>50</v>
      </c>
      <c r="L80" s="32">
        <v>4.5</v>
      </c>
      <c r="M80" s="32">
        <f t="shared" si="13"/>
        <v>0.48</v>
      </c>
      <c r="N80" s="24" t="s">
        <v>35</v>
      </c>
      <c r="O80" s="7"/>
      <c r="P80" s="29" t="s">
        <v>48</v>
      </c>
      <c r="Q80">
        <f t="shared" si="14"/>
        <v>24</v>
      </c>
      <c r="R80">
        <f t="shared" si="15"/>
        <v>50</v>
      </c>
      <c r="S80">
        <f t="shared" si="8"/>
        <v>0.48</v>
      </c>
      <c r="T80">
        <f t="shared" si="9"/>
        <v>72</v>
      </c>
      <c r="U80">
        <f t="shared" si="10"/>
        <v>72</v>
      </c>
    </row>
    <row r="81" spans="1:21" ht="28.8" hidden="1" x14ac:dyDescent="0.3">
      <c r="A81" s="4">
        <v>44847</v>
      </c>
      <c r="B81" s="5" t="s">
        <v>11</v>
      </c>
      <c r="C81" s="6" t="s">
        <v>82</v>
      </c>
      <c r="D81" s="6" t="s">
        <v>73</v>
      </c>
      <c r="E81" s="36" t="s">
        <v>224</v>
      </c>
      <c r="F81" s="6" t="s">
        <v>15</v>
      </c>
      <c r="G81" s="6">
        <v>24</v>
      </c>
      <c r="H81" s="6" t="s">
        <v>84</v>
      </c>
      <c r="I81" s="6">
        <f t="shared" si="12"/>
        <v>3</v>
      </c>
      <c r="J81" s="32" t="s">
        <v>47</v>
      </c>
      <c r="K81" s="32">
        <v>50</v>
      </c>
      <c r="L81" s="32">
        <v>4.5</v>
      </c>
      <c r="M81" s="32">
        <f t="shared" si="13"/>
        <v>0.48</v>
      </c>
      <c r="N81" s="24" t="s">
        <v>35</v>
      </c>
      <c r="O81" s="7"/>
      <c r="P81" s="29" t="s">
        <v>48</v>
      </c>
      <c r="Q81">
        <f t="shared" si="14"/>
        <v>24</v>
      </c>
      <c r="R81">
        <f t="shared" si="15"/>
        <v>50</v>
      </c>
      <c r="S81">
        <f t="shared" si="8"/>
        <v>0.48</v>
      </c>
      <c r="T81">
        <f t="shared" si="9"/>
        <v>72</v>
      </c>
      <c r="U81">
        <f t="shared" si="10"/>
        <v>72</v>
      </c>
    </row>
    <row r="82" spans="1:21" ht="28.8" hidden="1" x14ac:dyDescent="0.3">
      <c r="A82" s="4">
        <v>44847</v>
      </c>
      <c r="B82" s="5" t="s">
        <v>11</v>
      </c>
      <c r="C82" s="6" t="s">
        <v>87</v>
      </c>
      <c r="D82" s="6" t="s">
        <v>73</v>
      </c>
      <c r="E82" s="36" t="s">
        <v>226</v>
      </c>
      <c r="F82" s="6" t="s">
        <v>15</v>
      </c>
      <c r="G82" s="6">
        <v>24</v>
      </c>
      <c r="H82" s="6" t="s">
        <v>84</v>
      </c>
      <c r="I82" s="6">
        <f t="shared" si="12"/>
        <v>3</v>
      </c>
      <c r="J82" s="32" t="s">
        <v>47</v>
      </c>
      <c r="K82" s="32">
        <v>50</v>
      </c>
      <c r="L82" s="32">
        <v>4.5</v>
      </c>
      <c r="M82" s="32">
        <f t="shared" si="13"/>
        <v>0.48</v>
      </c>
      <c r="N82" s="24" t="s">
        <v>35</v>
      </c>
      <c r="O82" s="7"/>
      <c r="P82" s="29" t="s">
        <v>48</v>
      </c>
      <c r="Q82">
        <f t="shared" si="14"/>
        <v>24</v>
      </c>
      <c r="R82">
        <f t="shared" si="15"/>
        <v>50</v>
      </c>
      <c r="S82">
        <f t="shared" si="8"/>
        <v>0.48</v>
      </c>
      <c r="T82">
        <f t="shared" si="9"/>
        <v>72</v>
      </c>
      <c r="U82">
        <f t="shared" si="10"/>
        <v>72</v>
      </c>
    </row>
    <row r="83" spans="1:21" ht="28.8" hidden="1" x14ac:dyDescent="0.3">
      <c r="A83" s="4">
        <v>44847</v>
      </c>
      <c r="B83" s="5" t="s">
        <v>11</v>
      </c>
      <c r="C83" s="6" t="s">
        <v>87</v>
      </c>
      <c r="D83" s="6" t="s">
        <v>73</v>
      </c>
      <c r="E83" s="36" t="s">
        <v>227</v>
      </c>
      <c r="F83" s="6" t="s">
        <v>15</v>
      </c>
      <c r="G83" s="6">
        <v>24</v>
      </c>
      <c r="H83" s="6" t="s">
        <v>84</v>
      </c>
      <c r="I83" s="6">
        <f t="shared" si="12"/>
        <v>3</v>
      </c>
      <c r="J83" s="32" t="s">
        <v>47</v>
      </c>
      <c r="K83" s="32">
        <v>50</v>
      </c>
      <c r="L83" s="32">
        <v>4.5</v>
      </c>
      <c r="M83" s="32">
        <f t="shared" si="13"/>
        <v>0.48</v>
      </c>
      <c r="N83" s="24" t="s">
        <v>35</v>
      </c>
      <c r="O83" s="7"/>
      <c r="P83" s="29" t="s">
        <v>48</v>
      </c>
      <c r="Q83">
        <f t="shared" si="14"/>
        <v>24</v>
      </c>
      <c r="R83">
        <f t="shared" si="15"/>
        <v>50</v>
      </c>
      <c r="S83">
        <f t="shared" si="8"/>
        <v>0.48</v>
      </c>
      <c r="T83">
        <f t="shared" si="9"/>
        <v>72</v>
      </c>
      <c r="U83">
        <f t="shared" si="10"/>
        <v>72</v>
      </c>
    </row>
    <row r="84" spans="1:21" ht="28.8" hidden="1" x14ac:dyDescent="0.3">
      <c r="A84" s="4">
        <v>44848</v>
      </c>
      <c r="B84" s="5" t="s">
        <v>11</v>
      </c>
      <c r="C84" s="6" t="s">
        <v>76</v>
      </c>
      <c r="D84" s="6" t="s">
        <v>73</v>
      </c>
      <c r="E84" s="36" t="s">
        <v>229</v>
      </c>
      <c r="F84" s="6" t="s">
        <v>15</v>
      </c>
      <c r="G84" s="6">
        <v>24</v>
      </c>
      <c r="H84" s="6" t="s">
        <v>84</v>
      </c>
      <c r="I84" s="6">
        <f t="shared" si="12"/>
        <v>3</v>
      </c>
      <c r="J84" s="32" t="s">
        <v>47</v>
      </c>
      <c r="K84" s="32">
        <v>50</v>
      </c>
      <c r="L84" s="32">
        <v>4.5</v>
      </c>
      <c r="M84" s="32">
        <f t="shared" si="13"/>
        <v>0.48</v>
      </c>
      <c r="N84" s="24" t="s">
        <v>35</v>
      </c>
      <c r="O84" s="7"/>
      <c r="P84" s="29" t="s">
        <v>48</v>
      </c>
      <c r="Q84">
        <f t="shared" si="14"/>
        <v>24</v>
      </c>
      <c r="R84">
        <f t="shared" si="15"/>
        <v>50</v>
      </c>
      <c r="S84">
        <f t="shared" si="8"/>
        <v>0.48</v>
      </c>
      <c r="T84">
        <f t="shared" si="9"/>
        <v>72</v>
      </c>
      <c r="U84">
        <f t="shared" si="10"/>
        <v>72</v>
      </c>
    </row>
    <row r="85" spans="1:21" ht="28.8" hidden="1" x14ac:dyDescent="0.3">
      <c r="A85" s="4">
        <v>44848</v>
      </c>
      <c r="B85" s="5" t="s">
        <v>11</v>
      </c>
      <c r="C85" s="6" t="s">
        <v>12</v>
      </c>
      <c r="D85" s="6" t="s">
        <v>73</v>
      </c>
      <c r="E85" s="36" t="s">
        <v>230</v>
      </c>
      <c r="F85" s="6" t="s">
        <v>15</v>
      </c>
      <c r="G85" s="6">
        <v>24</v>
      </c>
      <c r="H85" s="6" t="s">
        <v>84</v>
      </c>
      <c r="I85" s="6">
        <f t="shared" si="12"/>
        <v>3</v>
      </c>
      <c r="J85" s="32" t="s">
        <v>47</v>
      </c>
      <c r="K85" s="32">
        <v>50</v>
      </c>
      <c r="L85" s="32">
        <v>4.5</v>
      </c>
      <c r="M85" s="32">
        <f t="shared" si="13"/>
        <v>0.48</v>
      </c>
      <c r="N85" s="24" t="s">
        <v>35</v>
      </c>
      <c r="O85" s="7"/>
      <c r="P85" s="29" t="s">
        <v>48</v>
      </c>
      <c r="Q85">
        <f t="shared" si="14"/>
        <v>24</v>
      </c>
      <c r="R85">
        <f t="shared" si="15"/>
        <v>50</v>
      </c>
      <c r="S85">
        <f t="shared" si="8"/>
        <v>0.48</v>
      </c>
      <c r="T85">
        <f t="shared" si="9"/>
        <v>72</v>
      </c>
      <c r="U85">
        <f t="shared" si="10"/>
        <v>72</v>
      </c>
    </row>
    <row r="86" spans="1:21" ht="28.8" hidden="1" x14ac:dyDescent="0.3">
      <c r="A86" s="4">
        <v>44851</v>
      </c>
      <c r="B86" s="5" t="s">
        <v>11</v>
      </c>
      <c r="C86" s="6" t="s">
        <v>12</v>
      </c>
      <c r="D86" s="6" t="s">
        <v>45</v>
      </c>
      <c r="E86" s="36" t="s">
        <v>233</v>
      </c>
      <c r="F86" s="6" t="s">
        <v>15</v>
      </c>
      <c r="G86" s="6">
        <v>40</v>
      </c>
      <c r="H86" s="6" t="s">
        <v>16</v>
      </c>
      <c r="I86" s="6">
        <f t="shared" si="12"/>
        <v>3.75</v>
      </c>
      <c r="J86" s="32" t="s">
        <v>47</v>
      </c>
      <c r="K86" s="32">
        <v>50</v>
      </c>
      <c r="L86" s="32">
        <v>4.5</v>
      </c>
      <c r="M86" s="32">
        <f t="shared" si="13"/>
        <v>0.8</v>
      </c>
      <c r="N86" s="24" t="s">
        <v>35</v>
      </c>
      <c r="O86" s="7"/>
      <c r="P86" s="29" t="s">
        <v>48</v>
      </c>
      <c r="Q86">
        <f t="shared" si="14"/>
        <v>40</v>
      </c>
      <c r="R86">
        <f t="shared" si="15"/>
        <v>50</v>
      </c>
      <c r="S86">
        <f t="shared" si="8"/>
        <v>0.8</v>
      </c>
      <c r="T86">
        <f t="shared" si="9"/>
        <v>150</v>
      </c>
      <c r="U86">
        <f t="shared" si="10"/>
        <v>150</v>
      </c>
    </row>
    <row r="87" spans="1:21" ht="28.8" hidden="1" x14ac:dyDescent="0.3">
      <c r="A87" s="4">
        <v>44852</v>
      </c>
      <c r="B87" s="5" t="s">
        <v>11</v>
      </c>
      <c r="C87" s="6" t="s">
        <v>235</v>
      </c>
      <c r="D87" s="6" t="s">
        <v>45</v>
      </c>
      <c r="E87" s="36" t="s">
        <v>236</v>
      </c>
      <c r="F87" s="6" t="s">
        <v>15</v>
      </c>
      <c r="G87" s="6">
        <v>40</v>
      </c>
      <c r="H87" s="6" t="s">
        <v>58</v>
      </c>
      <c r="I87" s="6">
        <f t="shared" si="12"/>
        <v>1.75</v>
      </c>
      <c r="J87" s="32" t="s">
        <v>47</v>
      </c>
      <c r="K87" s="32">
        <v>50</v>
      </c>
      <c r="L87" s="32">
        <v>4.5</v>
      </c>
      <c r="M87" s="32">
        <f t="shared" si="13"/>
        <v>0.8</v>
      </c>
      <c r="N87" s="24" t="s">
        <v>35</v>
      </c>
      <c r="O87" s="7"/>
      <c r="P87" s="29" t="s">
        <v>48</v>
      </c>
      <c r="Q87">
        <f t="shared" si="14"/>
        <v>40</v>
      </c>
      <c r="R87">
        <f t="shared" si="15"/>
        <v>50</v>
      </c>
      <c r="S87">
        <f t="shared" si="8"/>
        <v>0.8</v>
      </c>
      <c r="T87">
        <f t="shared" si="9"/>
        <v>70</v>
      </c>
      <c r="U87">
        <f t="shared" si="10"/>
        <v>70</v>
      </c>
    </row>
    <row r="88" spans="1:21" ht="28.8" hidden="1" x14ac:dyDescent="0.3">
      <c r="A88" s="4">
        <v>44853</v>
      </c>
      <c r="B88" s="5" t="s">
        <v>11</v>
      </c>
      <c r="C88" s="6" t="s">
        <v>235</v>
      </c>
      <c r="D88" s="6" t="s">
        <v>45</v>
      </c>
      <c r="E88" s="36" t="s">
        <v>239</v>
      </c>
      <c r="F88" s="6" t="s">
        <v>15</v>
      </c>
      <c r="G88" s="6">
        <v>40</v>
      </c>
      <c r="H88" s="6" t="s">
        <v>58</v>
      </c>
      <c r="I88" s="6">
        <f t="shared" si="12"/>
        <v>1.75</v>
      </c>
      <c r="J88" s="32" t="s">
        <v>47</v>
      </c>
      <c r="K88" s="32">
        <v>50</v>
      </c>
      <c r="L88" s="32">
        <v>4.5</v>
      </c>
      <c r="M88" s="32">
        <f t="shared" si="13"/>
        <v>0.8</v>
      </c>
      <c r="N88" s="24" t="s">
        <v>35</v>
      </c>
      <c r="O88" s="7"/>
      <c r="P88" s="29" t="s">
        <v>48</v>
      </c>
      <c r="Q88">
        <f t="shared" si="14"/>
        <v>40</v>
      </c>
      <c r="R88">
        <f t="shared" si="15"/>
        <v>50</v>
      </c>
      <c r="S88">
        <f t="shared" si="8"/>
        <v>0.8</v>
      </c>
      <c r="T88">
        <f t="shared" si="9"/>
        <v>70</v>
      </c>
      <c r="U88">
        <f t="shared" si="10"/>
        <v>70</v>
      </c>
    </row>
    <row r="89" spans="1:21" ht="28.8" hidden="1" x14ac:dyDescent="0.3">
      <c r="A89" s="4">
        <v>44855</v>
      </c>
      <c r="B89" s="5" t="s">
        <v>11</v>
      </c>
      <c r="C89" s="6" t="s">
        <v>12</v>
      </c>
      <c r="D89" s="6" t="s">
        <v>45</v>
      </c>
      <c r="E89" s="36" t="s">
        <v>241</v>
      </c>
      <c r="F89" s="6" t="s">
        <v>15</v>
      </c>
      <c r="G89" s="6">
        <v>40</v>
      </c>
      <c r="H89" s="6" t="s">
        <v>16</v>
      </c>
      <c r="I89" s="6">
        <f t="shared" si="12"/>
        <v>3.75</v>
      </c>
      <c r="J89" s="32" t="s">
        <v>47</v>
      </c>
      <c r="K89" s="32">
        <v>50</v>
      </c>
      <c r="L89" s="32">
        <v>4.5</v>
      </c>
      <c r="M89" s="32">
        <f t="shared" si="13"/>
        <v>0.8</v>
      </c>
      <c r="N89" s="24" t="s">
        <v>35</v>
      </c>
      <c r="O89" s="7"/>
      <c r="P89" s="29" t="s">
        <v>48</v>
      </c>
      <c r="Q89">
        <f t="shared" si="14"/>
        <v>40</v>
      </c>
      <c r="R89">
        <f t="shared" si="15"/>
        <v>50</v>
      </c>
      <c r="S89">
        <f t="shared" si="8"/>
        <v>0.8</v>
      </c>
      <c r="T89">
        <f t="shared" si="9"/>
        <v>150</v>
      </c>
      <c r="U89">
        <f t="shared" si="10"/>
        <v>150</v>
      </c>
    </row>
    <row r="90" spans="1:21" ht="43.2" hidden="1" x14ac:dyDescent="0.3">
      <c r="A90" s="9">
        <v>44865</v>
      </c>
      <c r="B90" s="10" t="s">
        <v>246</v>
      </c>
      <c r="C90" s="11" t="s">
        <v>20</v>
      </c>
      <c r="D90" s="11" t="s">
        <v>247</v>
      </c>
      <c r="E90" s="34" t="s">
        <v>248</v>
      </c>
      <c r="F90" s="11" t="s">
        <v>15</v>
      </c>
      <c r="G90" s="11">
        <v>96</v>
      </c>
      <c r="H90" s="11" t="s">
        <v>249</v>
      </c>
      <c r="I90" s="6">
        <f t="shared" si="12"/>
        <v>8.25</v>
      </c>
      <c r="J90" s="32" t="s">
        <v>250</v>
      </c>
      <c r="K90" s="37">
        <v>100</v>
      </c>
      <c r="L90" s="32">
        <v>4.5</v>
      </c>
      <c r="M90" s="32">
        <f t="shared" si="13"/>
        <v>0.96</v>
      </c>
      <c r="N90" s="23" t="s">
        <v>251</v>
      </c>
      <c r="O90" s="7"/>
      <c r="P90" s="30" t="s">
        <v>252</v>
      </c>
      <c r="Q90">
        <f>G90/2</f>
        <v>48</v>
      </c>
      <c r="R90">
        <f>K90/2</f>
        <v>50</v>
      </c>
      <c r="S90">
        <f t="shared" si="8"/>
        <v>0.96</v>
      </c>
      <c r="T90">
        <f t="shared" si="9"/>
        <v>396</v>
      </c>
      <c r="U90">
        <f t="shared" si="10"/>
        <v>792</v>
      </c>
    </row>
    <row r="91" spans="1:21" ht="43.2" hidden="1" x14ac:dyDescent="0.3">
      <c r="A91" s="9">
        <v>44868</v>
      </c>
      <c r="B91" s="10" t="s">
        <v>246</v>
      </c>
      <c r="C91" s="11" t="s">
        <v>20</v>
      </c>
      <c r="D91" s="11" t="s">
        <v>247</v>
      </c>
      <c r="E91" s="34" t="s">
        <v>264</v>
      </c>
      <c r="F91" s="11" t="s">
        <v>15</v>
      </c>
      <c r="G91" s="11">
        <v>96</v>
      </c>
      <c r="H91" s="11" t="s">
        <v>249</v>
      </c>
      <c r="I91" s="6">
        <f t="shared" si="12"/>
        <v>8.25</v>
      </c>
      <c r="J91" s="32" t="s">
        <v>250</v>
      </c>
      <c r="K91" s="37">
        <v>100</v>
      </c>
      <c r="L91" s="32">
        <v>4.5</v>
      </c>
      <c r="M91" s="32">
        <f t="shared" si="13"/>
        <v>0.96</v>
      </c>
      <c r="N91" s="23" t="s">
        <v>251</v>
      </c>
      <c r="O91" s="7"/>
      <c r="P91" s="30" t="s">
        <v>252</v>
      </c>
      <c r="Q91">
        <f t="shared" ref="Q91:Q94" si="16">G91/2</f>
        <v>48</v>
      </c>
      <c r="R91">
        <f t="shared" ref="R91:R94" si="17">K91/2</f>
        <v>50</v>
      </c>
      <c r="S91">
        <f t="shared" si="8"/>
        <v>0.96</v>
      </c>
      <c r="T91">
        <f t="shared" si="9"/>
        <v>396</v>
      </c>
      <c r="U91">
        <f t="shared" si="10"/>
        <v>792</v>
      </c>
    </row>
    <row r="92" spans="1:21" ht="43.2" hidden="1" x14ac:dyDescent="0.3">
      <c r="A92" s="9">
        <v>44872</v>
      </c>
      <c r="B92" s="10" t="s">
        <v>246</v>
      </c>
      <c r="C92" s="11" t="s">
        <v>20</v>
      </c>
      <c r="D92" s="11" t="s">
        <v>247</v>
      </c>
      <c r="E92" s="34" t="s">
        <v>248</v>
      </c>
      <c r="F92" s="11" t="s">
        <v>15</v>
      </c>
      <c r="G92" s="11">
        <v>96</v>
      </c>
      <c r="H92" s="11" t="s">
        <v>249</v>
      </c>
      <c r="I92" s="6">
        <f t="shared" si="12"/>
        <v>8.25</v>
      </c>
      <c r="J92" s="32" t="s">
        <v>250</v>
      </c>
      <c r="K92" s="37">
        <v>100</v>
      </c>
      <c r="L92" s="32">
        <v>4.5</v>
      </c>
      <c r="M92" s="32">
        <f t="shared" si="13"/>
        <v>0.96</v>
      </c>
      <c r="N92" s="23" t="s">
        <v>251</v>
      </c>
      <c r="O92" s="7"/>
      <c r="P92" s="30" t="s">
        <v>252</v>
      </c>
      <c r="Q92">
        <f t="shared" si="16"/>
        <v>48</v>
      </c>
      <c r="R92">
        <f t="shared" si="17"/>
        <v>50</v>
      </c>
      <c r="S92">
        <f t="shared" si="8"/>
        <v>0.96</v>
      </c>
      <c r="T92">
        <f t="shared" si="9"/>
        <v>396</v>
      </c>
      <c r="U92">
        <f t="shared" si="10"/>
        <v>792</v>
      </c>
    </row>
    <row r="93" spans="1:21" ht="43.2" hidden="1" x14ac:dyDescent="0.3">
      <c r="A93" s="9">
        <v>44875</v>
      </c>
      <c r="B93" s="10" t="s">
        <v>246</v>
      </c>
      <c r="C93" s="11" t="s">
        <v>20</v>
      </c>
      <c r="D93" s="11" t="s">
        <v>247</v>
      </c>
      <c r="E93" s="34" t="s">
        <v>264</v>
      </c>
      <c r="F93" s="11" t="s">
        <v>15</v>
      </c>
      <c r="G93" s="11">
        <v>96</v>
      </c>
      <c r="H93" s="11" t="s">
        <v>249</v>
      </c>
      <c r="I93" s="6">
        <f t="shared" si="12"/>
        <v>8.25</v>
      </c>
      <c r="J93" s="32" t="s">
        <v>250</v>
      </c>
      <c r="K93" s="37">
        <v>100</v>
      </c>
      <c r="L93" s="32">
        <v>4.5</v>
      </c>
      <c r="M93" s="32">
        <f t="shared" si="13"/>
        <v>0.96</v>
      </c>
      <c r="N93" s="23" t="s">
        <v>251</v>
      </c>
      <c r="O93" s="7"/>
      <c r="P93" s="30" t="s">
        <v>252</v>
      </c>
      <c r="Q93">
        <f t="shared" si="16"/>
        <v>48</v>
      </c>
      <c r="R93">
        <f t="shared" si="17"/>
        <v>50</v>
      </c>
      <c r="S93">
        <f t="shared" si="8"/>
        <v>0.96</v>
      </c>
      <c r="T93">
        <f t="shared" si="9"/>
        <v>396</v>
      </c>
      <c r="U93">
        <f t="shared" si="10"/>
        <v>792</v>
      </c>
    </row>
    <row r="94" spans="1:21" ht="43.2" hidden="1" x14ac:dyDescent="0.3">
      <c r="A94" s="9">
        <v>44879</v>
      </c>
      <c r="B94" s="10" t="s">
        <v>246</v>
      </c>
      <c r="C94" s="11" t="s">
        <v>20</v>
      </c>
      <c r="D94" s="11" t="s">
        <v>247</v>
      </c>
      <c r="E94" s="34" t="s">
        <v>248</v>
      </c>
      <c r="F94" s="11" t="s">
        <v>15</v>
      </c>
      <c r="G94" s="11">
        <v>96</v>
      </c>
      <c r="H94" s="11" t="s">
        <v>249</v>
      </c>
      <c r="I94" s="6">
        <f t="shared" si="12"/>
        <v>8.25</v>
      </c>
      <c r="J94" s="32" t="s">
        <v>250</v>
      </c>
      <c r="K94" s="37">
        <v>100</v>
      </c>
      <c r="L94" s="32">
        <v>4.5</v>
      </c>
      <c r="M94" s="32">
        <f t="shared" si="13"/>
        <v>0.96</v>
      </c>
      <c r="N94" s="23" t="s">
        <v>251</v>
      </c>
      <c r="O94" s="7"/>
      <c r="P94" s="30" t="s">
        <v>252</v>
      </c>
      <c r="Q94">
        <f t="shared" si="16"/>
        <v>48</v>
      </c>
      <c r="R94">
        <f t="shared" si="17"/>
        <v>50</v>
      </c>
      <c r="S94">
        <f t="shared" si="8"/>
        <v>0.96</v>
      </c>
      <c r="T94">
        <f t="shared" si="9"/>
        <v>396</v>
      </c>
      <c r="U94">
        <f t="shared" si="10"/>
        <v>792</v>
      </c>
    </row>
    <row r="95" spans="1:21" ht="28.8" hidden="1" x14ac:dyDescent="0.3">
      <c r="A95" s="9">
        <v>44880</v>
      </c>
      <c r="B95" s="10" t="s">
        <v>246</v>
      </c>
      <c r="C95" s="11" t="s">
        <v>76</v>
      </c>
      <c r="D95" s="11" t="s">
        <v>276</v>
      </c>
      <c r="E95" s="34" t="s">
        <v>279</v>
      </c>
      <c r="F95" s="11" t="s">
        <v>15</v>
      </c>
      <c r="G95" s="11">
        <v>25</v>
      </c>
      <c r="H95" s="11" t="s">
        <v>84</v>
      </c>
      <c r="I95" s="6">
        <f t="shared" si="12"/>
        <v>3</v>
      </c>
      <c r="J95" s="32" t="s">
        <v>47</v>
      </c>
      <c r="K95" s="32">
        <v>50</v>
      </c>
      <c r="L95" s="32">
        <v>4.5</v>
      </c>
      <c r="M95" s="32">
        <f t="shared" si="13"/>
        <v>0.5</v>
      </c>
      <c r="N95" s="24" t="s">
        <v>35</v>
      </c>
      <c r="O95" s="7"/>
      <c r="P95" s="29" t="s">
        <v>48</v>
      </c>
      <c r="Q95">
        <f t="shared" ref="Q95:Q102" si="18">G95</f>
        <v>25</v>
      </c>
      <c r="R95">
        <f t="shared" ref="R95:R102" si="19">K95</f>
        <v>50</v>
      </c>
      <c r="S95">
        <f t="shared" si="8"/>
        <v>0.5</v>
      </c>
      <c r="T95">
        <f t="shared" si="9"/>
        <v>75</v>
      </c>
      <c r="U95">
        <f t="shared" si="10"/>
        <v>75</v>
      </c>
    </row>
    <row r="96" spans="1:21" ht="28.8" hidden="1" x14ac:dyDescent="0.3">
      <c r="A96" s="9">
        <v>44880</v>
      </c>
      <c r="B96" s="10" t="s">
        <v>246</v>
      </c>
      <c r="C96" s="11" t="s">
        <v>82</v>
      </c>
      <c r="D96" s="11" t="s">
        <v>276</v>
      </c>
      <c r="E96" s="34" t="s">
        <v>281</v>
      </c>
      <c r="F96" s="11" t="s">
        <v>15</v>
      </c>
      <c r="G96" s="11">
        <v>25</v>
      </c>
      <c r="H96" s="11" t="s">
        <v>75</v>
      </c>
      <c r="I96" s="6">
        <f t="shared" si="12"/>
        <v>1.5</v>
      </c>
      <c r="J96" s="32" t="s">
        <v>47</v>
      </c>
      <c r="K96" s="32">
        <v>50</v>
      </c>
      <c r="L96" s="32">
        <v>4.5</v>
      </c>
      <c r="M96" s="32">
        <f t="shared" si="13"/>
        <v>0.5</v>
      </c>
      <c r="N96" s="24" t="s">
        <v>35</v>
      </c>
      <c r="O96" s="7"/>
      <c r="P96" s="29" t="s">
        <v>48</v>
      </c>
      <c r="Q96">
        <f t="shared" si="18"/>
        <v>25</v>
      </c>
      <c r="R96">
        <f t="shared" si="19"/>
        <v>50</v>
      </c>
      <c r="S96">
        <f t="shared" si="8"/>
        <v>0.5</v>
      </c>
      <c r="T96">
        <f t="shared" si="9"/>
        <v>37.5</v>
      </c>
      <c r="U96">
        <f t="shared" si="10"/>
        <v>37.5</v>
      </c>
    </row>
    <row r="97" spans="1:21" ht="28.8" hidden="1" x14ac:dyDescent="0.3">
      <c r="A97" s="9">
        <v>44880</v>
      </c>
      <c r="B97" s="10" t="s">
        <v>246</v>
      </c>
      <c r="C97" s="11" t="s">
        <v>12</v>
      </c>
      <c r="D97" s="11" t="s">
        <v>276</v>
      </c>
      <c r="E97" s="34" t="s">
        <v>280</v>
      </c>
      <c r="F97" s="11" t="s">
        <v>15</v>
      </c>
      <c r="G97" s="11">
        <v>25</v>
      </c>
      <c r="H97" s="11" t="s">
        <v>84</v>
      </c>
      <c r="I97" s="6">
        <f t="shared" si="12"/>
        <v>3</v>
      </c>
      <c r="J97" s="32" t="s">
        <v>47</v>
      </c>
      <c r="K97" s="32">
        <v>50</v>
      </c>
      <c r="L97" s="32">
        <v>4.5</v>
      </c>
      <c r="M97" s="32">
        <f t="shared" si="13"/>
        <v>0.5</v>
      </c>
      <c r="N97" s="24" t="s">
        <v>35</v>
      </c>
      <c r="O97" s="7"/>
      <c r="P97" s="29" t="s">
        <v>48</v>
      </c>
      <c r="Q97">
        <f t="shared" si="18"/>
        <v>25</v>
      </c>
      <c r="R97">
        <f t="shared" si="19"/>
        <v>50</v>
      </c>
      <c r="S97">
        <f t="shared" si="8"/>
        <v>0.5</v>
      </c>
      <c r="T97">
        <f t="shared" si="9"/>
        <v>75</v>
      </c>
      <c r="U97">
        <f t="shared" si="10"/>
        <v>75</v>
      </c>
    </row>
    <row r="98" spans="1:21" ht="28.8" hidden="1" x14ac:dyDescent="0.3">
      <c r="A98" s="9">
        <v>44880</v>
      </c>
      <c r="B98" s="10" t="s">
        <v>246</v>
      </c>
      <c r="C98" s="11" t="s">
        <v>12</v>
      </c>
      <c r="D98" s="11" t="s">
        <v>276</v>
      </c>
      <c r="E98" s="34" t="s">
        <v>282</v>
      </c>
      <c r="F98" s="11" t="s">
        <v>15</v>
      </c>
      <c r="G98" s="11">
        <v>25</v>
      </c>
      <c r="H98" s="11" t="s">
        <v>75</v>
      </c>
      <c r="I98" s="6">
        <f t="shared" si="12"/>
        <v>1.5</v>
      </c>
      <c r="J98" s="32" t="s">
        <v>47</v>
      </c>
      <c r="K98" s="32">
        <v>50</v>
      </c>
      <c r="L98" s="32">
        <v>4.5</v>
      </c>
      <c r="M98" s="32">
        <f t="shared" si="13"/>
        <v>0.5</v>
      </c>
      <c r="N98" s="24" t="s">
        <v>35</v>
      </c>
      <c r="O98" s="7"/>
      <c r="P98" s="29" t="s">
        <v>48</v>
      </c>
      <c r="Q98">
        <f t="shared" si="18"/>
        <v>25</v>
      </c>
      <c r="R98">
        <f t="shared" si="19"/>
        <v>50</v>
      </c>
      <c r="S98">
        <f t="shared" si="8"/>
        <v>0.5</v>
      </c>
      <c r="T98">
        <f t="shared" si="9"/>
        <v>37.5</v>
      </c>
      <c r="U98">
        <f t="shared" si="10"/>
        <v>37.5</v>
      </c>
    </row>
    <row r="99" spans="1:21" ht="28.8" hidden="1" x14ac:dyDescent="0.3">
      <c r="A99" s="9">
        <v>44881</v>
      </c>
      <c r="B99" s="10" t="s">
        <v>246</v>
      </c>
      <c r="C99" s="11" t="s">
        <v>76</v>
      </c>
      <c r="D99" s="11" t="s">
        <v>276</v>
      </c>
      <c r="E99" s="34" t="s">
        <v>283</v>
      </c>
      <c r="F99" s="11" t="s">
        <v>15</v>
      </c>
      <c r="G99" s="11">
        <v>25</v>
      </c>
      <c r="H99" s="11" t="s">
        <v>84</v>
      </c>
      <c r="I99" s="6">
        <f t="shared" si="12"/>
        <v>3</v>
      </c>
      <c r="J99" s="32" t="s">
        <v>47</v>
      </c>
      <c r="K99" s="32">
        <v>50</v>
      </c>
      <c r="L99" s="32">
        <v>4.5</v>
      </c>
      <c r="M99" s="32">
        <f t="shared" si="13"/>
        <v>0.5</v>
      </c>
      <c r="N99" s="24" t="s">
        <v>35</v>
      </c>
      <c r="O99" s="7"/>
      <c r="P99" s="29" t="s">
        <v>48</v>
      </c>
      <c r="Q99">
        <f t="shared" si="18"/>
        <v>25</v>
      </c>
      <c r="R99">
        <f t="shared" si="19"/>
        <v>50</v>
      </c>
      <c r="S99">
        <f t="shared" si="8"/>
        <v>0.5</v>
      </c>
      <c r="T99">
        <f t="shared" si="9"/>
        <v>75</v>
      </c>
      <c r="U99">
        <f t="shared" si="10"/>
        <v>75</v>
      </c>
    </row>
    <row r="100" spans="1:21" ht="28.8" hidden="1" x14ac:dyDescent="0.3">
      <c r="A100" s="9">
        <v>44881</v>
      </c>
      <c r="B100" s="10" t="s">
        <v>246</v>
      </c>
      <c r="C100" s="11" t="s">
        <v>82</v>
      </c>
      <c r="D100" s="11" t="s">
        <v>276</v>
      </c>
      <c r="E100" s="34" t="s">
        <v>286</v>
      </c>
      <c r="F100" s="11" t="s">
        <v>15</v>
      </c>
      <c r="G100" s="11">
        <v>25</v>
      </c>
      <c r="H100" s="11" t="s">
        <v>75</v>
      </c>
      <c r="I100" s="6">
        <f t="shared" si="12"/>
        <v>1.5</v>
      </c>
      <c r="J100" s="32" t="s">
        <v>47</v>
      </c>
      <c r="K100" s="32">
        <v>50</v>
      </c>
      <c r="L100" s="32">
        <v>4.5</v>
      </c>
      <c r="M100" s="32">
        <f t="shared" si="13"/>
        <v>0.5</v>
      </c>
      <c r="N100" s="24" t="s">
        <v>35</v>
      </c>
      <c r="O100" s="7"/>
      <c r="P100" s="29" t="s">
        <v>48</v>
      </c>
      <c r="Q100">
        <f t="shared" si="18"/>
        <v>25</v>
      </c>
      <c r="R100">
        <f t="shared" si="19"/>
        <v>50</v>
      </c>
      <c r="S100">
        <f t="shared" si="8"/>
        <v>0.5</v>
      </c>
      <c r="T100">
        <f t="shared" si="9"/>
        <v>37.5</v>
      </c>
      <c r="U100">
        <f t="shared" si="10"/>
        <v>37.5</v>
      </c>
    </row>
    <row r="101" spans="1:21" ht="28.8" hidden="1" x14ac:dyDescent="0.3">
      <c r="A101" s="9">
        <v>44881</v>
      </c>
      <c r="B101" s="10" t="s">
        <v>246</v>
      </c>
      <c r="C101" s="11" t="s">
        <v>12</v>
      </c>
      <c r="D101" s="11" t="s">
        <v>276</v>
      </c>
      <c r="E101" s="34" t="s">
        <v>284</v>
      </c>
      <c r="F101" s="11" t="s">
        <v>15</v>
      </c>
      <c r="G101" s="11">
        <v>25</v>
      </c>
      <c r="H101" s="11" t="s">
        <v>84</v>
      </c>
      <c r="I101" s="6">
        <f t="shared" si="12"/>
        <v>3</v>
      </c>
      <c r="J101" s="32" t="s">
        <v>47</v>
      </c>
      <c r="K101" s="32">
        <v>50</v>
      </c>
      <c r="L101" s="32">
        <v>4.5</v>
      </c>
      <c r="M101" s="32">
        <f t="shared" si="13"/>
        <v>0.5</v>
      </c>
      <c r="N101" s="24" t="s">
        <v>35</v>
      </c>
      <c r="O101" s="7"/>
      <c r="P101" s="29" t="s">
        <v>48</v>
      </c>
      <c r="Q101">
        <f t="shared" si="18"/>
        <v>25</v>
      </c>
      <c r="R101">
        <f t="shared" si="19"/>
        <v>50</v>
      </c>
      <c r="S101">
        <f t="shared" si="8"/>
        <v>0.5</v>
      </c>
      <c r="T101">
        <f t="shared" si="9"/>
        <v>75</v>
      </c>
      <c r="U101">
        <f t="shared" si="10"/>
        <v>75</v>
      </c>
    </row>
    <row r="102" spans="1:21" ht="28.8" hidden="1" x14ac:dyDescent="0.3">
      <c r="A102" s="9">
        <v>44881</v>
      </c>
      <c r="B102" s="10" t="s">
        <v>246</v>
      </c>
      <c r="C102" s="11" t="s">
        <v>12</v>
      </c>
      <c r="D102" s="11" t="s">
        <v>276</v>
      </c>
      <c r="E102" s="34" t="s">
        <v>285</v>
      </c>
      <c r="F102" s="11" t="s">
        <v>15</v>
      </c>
      <c r="G102" s="11">
        <v>25</v>
      </c>
      <c r="H102" s="11" t="s">
        <v>84</v>
      </c>
      <c r="I102" s="6">
        <f t="shared" si="12"/>
        <v>3</v>
      </c>
      <c r="J102" s="32" t="s">
        <v>47</v>
      </c>
      <c r="K102" s="32">
        <v>50</v>
      </c>
      <c r="L102" s="32">
        <v>4.5</v>
      </c>
      <c r="M102" s="32">
        <f t="shared" si="13"/>
        <v>0.5</v>
      </c>
      <c r="N102" s="24" t="s">
        <v>35</v>
      </c>
      <c r="O102" s="7"/>
      <c r="P102" s="29" t="s">
        <v>48</v>
      </c>
      <c r="Q102">
        <f t="shared" si="18"/>
        <v>25</v>
      </c>
      <c r="R102">
        <f t="shared" si="19"/>
        <v>50</v>
      </c>
      <c r="S102">
        <f t="shared" si="8"/>
        <v>0.5</v>
      </c>
      <c r="T102">
        <f t="shared" si="9"/>
        <v>75</v>
      </c>
      <c r="U102">
        <f t="shared" si="10"/>
        <v>75</v>
      </c>
    </row>
    <row r="103" spans="1:21" ht="43.2" hidden="1" x14ac:dyDescent="0.3">
      <c r="A103" s="9">
        <v>44882</v>
      </c>
      <c r="B103" s="10" t="s">
        <v>246</v>
      </c>
      <c r="C103" s="11" t="s">
        <v>20</v>
      </c>
      <c r="D103" s="11" t="s">
        <v>247</v>
      </c>
      <c r="E103" s="34" t="s">
        <v>264</v>
      </c>
      <c r="F103" s="11" t="s">
        <v>15</v>
      </c>
      <c r="G103" s="11">
        <v>96</v>
      </c>
      <c r="H103" s="11" t="s">
        <v>249</v>
      </c>
      <c r="I103" s="6">
        <f t="shared" si="12"/>
        <v>8.25</v>
      </c>
      <c r="J103" s="32" t="s">
        <v>250</v>
      </c>
      <c r="K103" s="37">
        <v>100</v>
      </c>
      <c r="L103" s="32">
        <v>4.5</v>
      </c>
      <c r="M103" s="32">
        <f t="shared" si="13"/>
        <v>0.96</v>
      </c>
      <c r="N103" s="23" t="s">
        <v>251</v>
      </c>
      <c r="O103" s="7"/>
      <c r="P103" s="30" t="s">
        <v>252</v>
      </c>
      <c r="Q103">
        <f>G103/2</f>
        <v>48</v>
      </c>
      <c r="R103">
        <f>K103/2</f>
        <v>50</v>
      </c>
      <c r="S103">
        <f t="shared" si="8"/>
        <v>0.96</v>
      </c>
      <c r="T103">
        <f t="shared" si="9"/>
        <v>396</v>
      </c>
      <c r="U103">
        <f t="shared" si="10"/>
        <v>792</v>
      </c>
    </row>
    <row r="104" spans="1:21" hidden="1" x14ac:dyDescent="0.3">
      <c r="A104" s="9">
        <v>44882</v>
      </c>
      <c r="B104" s="9" t="s">
        <v>246</v>
      </c>
      <c r="C104" s="11" t="s">
        <v>76</v>
      </c>
      <c r="D104" s="11" t="s">
        <v>276</v>
      </c>
      <c r="E104" s="34" t="s">
        <v>293</v>
      </c>
      <c r="F104" s="11" t="s">
        <v>15</v>
      </c>
      <c r="G104" s="11">
        <v>25</v>
      </c>
      <c r="H104" s="11" t="s">
        <v>84</v>
      </c>
      <c r="I104" s="6">
        <f t="shared" si="12"/>
        <v>3</v>
      </c>
      <c r="J104" s="75" t="s">
        <v>100</v>
      </c>
      <c r="K104" s="75">
        <v>50</v>
      </c>
      <c r="L104" s="64">
        <v>5.5</v>
      </c>
      <c r="M104" s="32">
        <v>4.5</v>
      </c>
      <c r="N104" s="24" t="s">
        <v>35</v>
      </c>
      <c r="O104" s="75"/>
      <c r="P104" s="7"/>
      <c r="Q104">
        <f t="shared" ref="Q104:Q105" si="20">G104</f>
        <v>25</v>
      </c>
      <c r="R104">
        <f t="shared" ref="R104:R105" si="21">K104</f>
        <v>50</v>
      </c>
      <c r="S104">
        <f t="shared" si="8"/>
        <v>0.5</v>
      </c>
      <c r="T104">
        <f t="shared" si="9"/>
        <v>75</v>
      </c>
      <c r="U104">
        <f t="shared" si="10"/>
        <v>75</v>
      </c>
    </row>
    <row r="105" spans="1:21" hidden="1" x14ac:dyDescent="0.3">
      <c r="A105" s="9">
        <v>44882</v>
      </c>
      <c r="B105" s="9" t="s">
        <v>246</v>
      </c>
      <c r="C105" s="11" t="s">
        <v>12</v>
      </c>
      <c r="D105" s="11" t="s">
        <v>276</v>
      </c>
      <c r="E105" s="34" t="s">
        <v>294</v>
      </c>
      <c r="F105" s="11" t="s">
        <v>15</v>
      </c>
      <c r="G105" s="11">
        <v>25</v>
      </c>
      <c r="H105" s="11" t="s">
        <v>84</v>
      </c>
      <c r="I105" s="6">
        <f t="shared" si="12"/>
        <v>3</v>
      </c>
      <c r="J105" s="75" t="s">
        <v>100</v>
      </c>
      <c r="K105" s="75">
        <v>50</v>
      </c>
      <c r="L105" s="64">
        <v>5.5</v>
      </c>
      <c r="M105" s="32">
        <v>4.5</v>
      </c>
      <c r="N105" s="24" t="s">
        <v>35</v>
      </c>
      <c r="O105" s="75"/>
      <c r="P105" s="7"/>
      <c r="Q105">
        <f t="shared" si="20"/>
        <v>25</v>
      </c>
      <c r="R105">
        <f t="shared" si="21"/>
        <v>50</v>
      </c>
      <c r="S105">
        <f t="shared" si="8"/>
        <v>0.5</v>
      </c>
      <c r="T105">
        <f t="shared" si="9"/>
        <v>75</v>
      </c>
      <c r="U105">
        <f t="shared" si="10"/>
        <v>75</v>
      </c>
    </row>
    <row r="106" spans="1:21" ht="28.8" hidden="1" x14ac:dyDescent="0.3">
      <c r="A106" s="9">
        <v>44883</v>
      </c>
      <c r="B106" s="10" t="s">
        <v>246</v>
      </c>
      <c r="C106" s="11" t="s">
        <v>82</v>
      </c>
      <c r="D106" s="11" t="s">
        <v>276</v>
      </c>
      <c r="E106" s="34" t="s">
        <v>298</v>
      </c>
      <c r="F106" s="11" t="s">
        <v>15</v>
      </c>
      <c r="G106" s="11">
        <v>25</v>
      </c>
      <c r="H106" s="11" t="s">
        <v>84</v>
      </c>
      <c r="I106" s="6">
        <f t="shared" si="12"/>
        <v>3</v>
      </c>
      <c r="J106" s="32" t="s">
        <v>47</v>
      </c>
      <c r="K106" s="32">
        <v>50</v>
      </c>
      <c r="L106" s="32">
        <v>4.5</v>
      </c>
      <c r="M106" s="32">
        <f t="shared" ref="M106:M115" si="22">G106/K106</f>
        <v>0.5</v>
      </c>
      <c r="N106" s="24" t="s">
        <v>35</v>
      </c>
      <c r="O106" s="7"/>
      <c r="P106" s="29" t="s">
        <v>48</v>
      </c>
      <c r="Q106">
        <f t="shared" ref="Q106:Q109" si="23">G106</f>
        <v>25</v>
      </c>
      <c r="R106">
        <f t="shared" ref="R106:R109" si="24">K106</f>
        <v>50</v>
      </c>
      <c r="S106">
        <f t="shared" si="8"/>
        <v>0.5</v>
      </c>
      <c r="T106">
        <f t="shared" si="9"/>
        <v>75</v>
      </c>
      <c r="U106">
        <f t="shared" si="10"/>
        <v>75</v>
      </c>
    </row>
    <row r="107" spans="1:21" ht="28.8" hidden="1" x14ac:dyDescent="0.3">
      <c r="A107" s="9">
        <v>44883</v>
      </c>
      <c r="B107" s="10" t="s">
        <v>246</v>
      </c>
      <c r="C107" s="11" t="s">
        <v>82</v>
      </c>
      <c r="D107" s="11" t="s">
        <v>276</v>
      </c>
      <c r="E107" s="34" t="s">
        <v>300</v>
      </c>
      <c r="F107" s="11" t="s">
        <v>15</v>
      </c>
      <c r="G107" s="11">
        <v>25</v>
      </c>
      <c r="H107" s="11" t="s">
        <v>84</v>
      </c>
      <c r="I107" s="6">
        <f t="shared" si="12"/>
        <v>3</v>
      </c>
      <c r="J107" s="32" t="s">
        <v>47</v>
      </c>
      <c r="K107" s="32">
        <v>50</v>
      </c>
      <c r="L107" s="32">
        <v>4.5</v>
      </c>
      <c r="M107" s="32">
        <f t="shared" si="22"/>
        <v>0.5</v>
      </c>
      <c r="N107" s="24" t="s">
        <v>35</v>
      </c>
      <c r="O107" s="7"/>
      <c r="P107" s="29" t="s">
        <v>48</v>
      </c>
      <c r="Q107">
        <f t="shared" si="23"/>
        <v>25</v>
      </c>
      <c r="R107">
        <f t="shared" si="24"/>
        <v>50</v>
      </c>
      <c r="S107">
        <f t="shared" si="8"/>
        <v>0.5</v>
      </c>
      <c r="T107">
        <f t="shared" si="9"/>
        <v>75</v>
      </c>
      <c r="U107">
        <f t="shared" si="10"/>
        <v>75</v>
      </c>
    </row>
    <row r="108" spans="1:21" ht="28.8" hidden="1" x14ac:dyDescent="0.3">
      <c r="A108" s="9">
        <v>44883</v>
      </c>
      <c r="B108" s="10" t="s">
        <v>246</v>
      </c>
      <c r="C108" s="11" t="s">
        <v>87</v>
      </c>
      <c r="D108" s="11" t="s">
        <v>276</v>
      </c>
      <c r="E108" s="34" t="s">
        <v>299</v>
      </c>
      <c r="F108" s="11" t="s">
        <v>15</v>
      </c>
      <c r="G108" s="11">
        <v>25</v>
      </c>
      <c r="H108" s="11" t="s">
        <v>84</v>
      </c>
      <c r="I108" s="6">
        <f t="shared" si="12"/>
        <v>3</v>
      </c>
      <c r="J108" s="32" t="s">
        <v>47</v>
      </c>
      <c r="K108" s="32">
        <v>50</v>
      </c>
      <c r="L108" s="32">
        <v>4.5</v>
      </c>
      <c r="M108" s="32">
        <f t="shared" si="22"/>
        <v>0.5</v>
      </c>
      <c r="N108" s="24" t="s">
        <v>35</v>
      </c>
      <c r="O108" s="7"/>
      <c r="P108" s="29" t="s">
        <v>48</v>
      </c>
      <c r="Q108">
        <f t="shared" si="23"/>
        <v>25</v>
      </c>
      <c r="R108">
        <f t="shared" si="24"/>
        <v>50</v>
      </c>
      <c r="S108">
        <f t="shared" si="8"/>
        <v>0.5</v>
      </c>
      <c r="T108">
        <f t="shared" si="9"/>
        <v>75</v>
      </c>
      <c r="U108">
        <f t="shared" si="10"/>
        <v>75</v>
      </c>
    </row>
    <row r="109" spans="1:21" ht="28.8" hidden="1" x14ac:dyDescent="0.3">
      <c r="A109" s="9">
        <v>44883</v>
      </c>
      <c r="B109" s="10" t="s">
        <v>246</v>
      </c>
      <c r="C109" s="11" t="s">
        <v>87</v>
      </c>
      <c r="D109" s="11" t="s">
        <v>276</v>
      </c>
      <c r="E109" s="34" t="s">
        <v>301</v>
      </c>
      <c r="F109" s="11" t="s">
        <v>15</v>
      </c>
      <c r="G109" s="11">
        <v>25</v>
      </c>
      <c r="H109" s="11" t="s">
        <v>84</v>
      </c>
      <c r="I109" s="6">
        <f t="shared" si="12"/>
        <v>3</v>
      </c>
      <c r="J109" s="32" t="s">
        <v>47</v>
      </c>
      <c r="K109" s="32">
        <v>50</v>
      </c>
      <c r="L109" s="32">
        <v>4.5</v>
      </c>
      <c r="M109" s="32">
        <f t="shared" si="22"/>
        <v>0.5</v>
      </c>
      <c r="N109" s="24" t="s">
        <v>35</v>
      </c>
      <c r="O109" s="7"/>
      <c r="P109" s="29" t="s">
        <v>48</v>
      </c>
      <c r="Q109">
        <f t="shared" si="23"/>
        <v>25</v>
      </c>
      <c r="R109">
        <f t="shared" si="24"/>
        <v>50</v>
      </c>
      <c r="S109">
        <f t="shared" si="8"/>
        <v>0.5</v>
      </c>
      <c r="T109">
        <f t="shared" si="9"/>
        <v>75</v>
      </c>
      <c r="U109">
        <f t="shared" si="10"/>
        <v>75</v>
      </c>
    </row>
    <row r="110" spans="1:21" ht="43.2" hidden="1" x14ac:dyDescent="0.3">
      <c r="A110" s="9">
        <v>44886</v>
      </c>
      <c r="B110" s="10" t="s">
        <v>246</v>
      </c>
      <c r="C110" s="11" t="s">
        <v>20</v>
      </c>
      <c r="D110" s="11" t="s">
        <v>247</v>
      </c>
      <c r="E110" s="34" t="s">
        <v>248</v>
      </c>
      <c r="F110" s="11" t="s">
        <v>15</v>
      </c>
      <c r="G110" s="11">
        <v>96</v>
      </c>
      <c r="H110" s="11" t="s">
        <v>249</v>
      </c>
      <c r="I110" s="6">
        <f t="shared" si="12"/>
        <v>8.25</v>
      </c>
      <c r="J110" s="32" t="s">
        <v>250</v>
      </c>
      <c r="K110" s="37">
        <v>100</v>
      </c>
      <c r="L110" s="32">
        <v>4.5</v>
      </c>
      <c r="M110" s="32">
        <f t="shared" si="22"/>
        <v>0.96</v>
      </c>
      <c r="N110" s="23" t="s">
        <v>251</v>
      </c>
      <c r="O110" s="7"/>
      <c r="P110" s="30" t="s">
        <v>252</v>
      </c>
      <c r="Q110">
        <f>G110/2</f>
        <v>48</v>
      </c>
      <c r="R110">
        <f>K110/2</f>
        <v>50</v>
      </c>
      <c r="S110">
        <f t="shared" si="8"/>
        <v>0.96</v>
      </c>
      <c r="T110">
        <f t="shared" si="9"/>
        <v>396</v>
      </c>
      <c r="U110">
        <f t="shared" si="10"/>
        <v>792</v>
      </c>
    </row>
    <row r="111" spans="1:21" ht="28.8" hidden="1" x14ac:dyDescent="0.3">
      <c r="A111" s="9">
        <v>44887</v>
      </c>
      <c r="B111" s="10" t="s">
        <v>246</v>
      </c>
      <c r="C111" s="11" t="s">
        <v>76</v>
      </c>
      <c r="D111" s="11" t="s">
        <v>276</v>
      </c>
      <c r="E111" s="34" t="s">
        <v>304</v>
      </c>
      <c r="F111" s="11" t="s">
        <v>15</v>
      </c>
      <c r="G111" s="11">
        <v>25</v>
      </c>
      <c r="H111" s="11" t="s">
        <v>84</v>
      </c>
      <c r="I111" s="6">
        <f t="shared" si="12"/>
        <v>3</v>
      </c>
      <c r="J111" s="32" t="s">
        <v>47</v>
      </c>
      <c r="K111" s="32">
        <v>50</v>
      </c>
      <c r="L111" s="32">
        <v>4.5</v>
      </c>
      <c r="M111" s="32">
        <f t="shared" si="22"/>
        <v>0.5</v>
      </c>
      <c r="N111" s="24" t="s">
        <v>35</v>
      </c>
      <c r="O111" s="7"/>
      <c r="P111" s="29" t="s">
        <v>48</v>
      </c>
      <c r="Q111">
        <f t="shared" ref="Q111:Q119" si="25">G111</f>
        <v>25</v>
      </c>
      <c r="R111">
        <f t="shared" ref="R111:R119" si="26">K111</f>
        <v>50</v>
      </c>
      <c r="S111">
        <f t="shared" si="8"/>
        <v>0.5</v>
      </c>
      <c r="T111">
        <f t="shared" si="9"/>
        <v>75</v>
      </c>
      <c r="U111">
        <f t="shared" si="10"/>
        <v>75</v>
      </c>
    </row>
    <row r="112" spans="1:21" ht="28.8" hidden="1" x14ac:dyDescent="0.3">
      <c r="A112" s="9">
        <v>44887</v>
      </c>
      <c r="B112" s="10" t="s">
        <v>246</v>
      </c>
      <c r="C112" s="11" t="s">
        <v>76</v>
      </c>
      <c r="D112" s="11" t="s">
        <v>276</v>
      </c>
      <c r="E112" s="34" t="s">
        <v>306</v>
      </c>
      <c r="F112" s="11" t="s">
        <v>15</v>
      </c>
      <c r="G112" s="11">
        <v>25</v>
      </c>
      <c r="H112" s="11" t="s">
        <v>84</v>
      </c>
      <c r="I112" s="6">
        <f t="shared" si="12"/>
        <v>3</v>
      </c>
      <c r="J112" s="32" t="s">
        <v>47</v>
      </c>
      <c r="K112" s="32">
        <v>50</v>
      </c>
      <c r="L112" s="32">
        <v>4.5</v>
      </c>
      <c r="M112" s="32">
        <f t="shared" si="22"/>
        <v>0.5</v>
      </c>
      <c r="N112" s="24" t="s">
        <v>35</v>
      </c>
      <c r="O112" s="7"/>
      <c r="P112" s="29" t="s">
        <v>48</v>
      </c>
      <c r="Q112">
        <f t="shared" si="25"/>
        <v>25</v>
      </c>
      <c r="R112">
        <f t="shared" si="26"/>
        <v>50</v>
      </c>
      <c r="S112">
        <f t="shared" si="8"/>
        <v>0.5</v>
      </c>
      <c r="T112">
        <f t="shared" si="9"/>
        <v>75</v>
      </c>
      <c r="U112">
        <f t="shared" si="10"/>
        <v>75</v>
      </c>
    </row>
    <row r="113" spans="1:21" ht="28.8" hidden="1" x14ac:dyDescent="0.3">
      <c r="A113" s="9">
        <v>44887</v>
      </c>
      <c r="B113" s="10" t="s">
        <v>246</v>
      </c>
      <c r="C113" s="11" t="s">
        <v>12</v>
      </c>
      <c r="D113" s="11" t="s">
        <v>276</v>
      </c>
      <c r="E113" s="34" t="s">
        <v>305</v>
      </c>
      <c r="F113" s="11" t="s">
        <v>15</v>
      </c>
      <c r="G113" s="11">
        <v>25</v>
      </c>
      <c r="H113" s="11" t="s">
        <v>84</v>
      </c>
      <c r="I113" s="6">
        <f t="shared" si="12"/>
        <v>3</v>
      </c>
      <c r="J113" s="32" t="s">
        <v>47</v>
      </c>
      <c r="K113" s="32">
        <v>50</v>
      </c>
      <c r="L113" s="32">
        <v>4.5</v>
      </c>
      <c r="M113" s="32">
        <f t="shared" si="22"/>
        <v>0.5</v>
      </c>
      <c r="N113" s="24" t="s">
        <v>35</v>
      </c>
      <c r="O113" s="7"/>
      <c r="P113" s="29" t="s">
        <v>48</v>
      </c>
      <c r="Q113">
        <f t="shared" si="25"/>
        <v>25</v>
      </c>
      <c r="R113">
        <f t="shared" si="26"/>
        <v>50</v>
      </c>
      <c r="S113">
        <f t="shared" si="8"/>
        <v>0.5</v>
      </c>
      <c r="T113">
        <f t="shared" si="9"/>
        <v>75</v>
      </c>
      <c r="U113">
        <f t="shared" si="10"/>
        <v>75</v>
      </c>
    </row>
    <row r="114" spans="1:21" ht="28.8" hidden="1" x14ac:dyDescent="0.3">
      <c r="A114" s="9">
        <v>44887</v>
      </c>
      <c r="B114" s="10" t="s">
        <v>246</v>
      </c>
      <c r="C114" s="11" t="s">
        <v>12</v>
      </c>
      <c r="D114" s="11" t="s">
        <v>276</v>
      </c>
      <c r="E114" s="34" t="s">
        <v>307</v>
      </c>
      <c r="F114" s="11" t="s">
        <v>15</v>
      </c>
      <c r="G114" s="11">
        <v>25</v>
      </c>
      <c r="H114" s="11" t="s">
        <v>84</v>
      </c>
      <c r="I114" s="6">
        <f t="shared" si="12"/>
        <v>3</v>
      </c>
      <c r="J114" s="32" t="s">
        <v>47</v>
      </c>
      <c r="K114" s="32">
        <v>50</v>
      </c>
      <c r="L114" s="32">
        <v>4.5</v>
      </c>
      <c r="M114" s="32">
        <f t="shared" si="22"/>
        <v>0.5</v>
      </c>
      <c r="N114" s="24" t="s">
        <v>35</v>
      </c>
      <c r="O114" s="7"/>
      <c r="P114" s="29" t="s">
        <v>48</v>
      </c>
      <c r="Q114">
        <f t="shared" si="25"/>
        <v>25</v>
      </c>
      <c r="R114">
        <f t="shared" si="26"/>
        <v>50</v>
      </c>
      <c r="S114">
        <f t="shared" si="8"/>
        <v>0.5</v>
      </c>
      <c r="T114">
        <f t="shared" si="9"/>
        <v>75</v>
      </c>
      <c r="U114">
        <f t="shared" si="10"/>
        <v>75</v>
      </c>
    </row>
    <row r="115" spans="1:21" ht="28.8" hidden="1" x14ac:dyDescent="0.3">
      <c r="A115" s="9">
        <v>44888</v>
      </c>
      <c r="B115" s="10" t="s">
        <v>246</v>
      </c>
      <c r="C115" s="11" t="s">
        <v>82</v>
      </c>
      <c r="D115" s="11" t="s">
        <v>276</v>
      </c>
      <c r="E115" s="34" t="s">
        <v>312</v>
      </c>
      <c r="F115" s="11" t="s">
        <v>15</v>
      </c>
      <c r="G115" s="11">
        <v>25</v>
      </c>
      <c r="H115" s="11" t="s">
        <v>75</v>
      </c>
      <c r="I115" s="6">
        <f t="shared" si="12"/>
        <v>1.5</v>
      </c>
      <c r="J115" s="32" t="s">
        <v>47</v>
      </c>
      <c r="K115" s="32">
        <v>50</v>
      </c>
      <c r="L115" s="32">
        <v>4.5</v>
      </c>
      <c r="M115" s="32">
        <f t="shared" si="22"/>
        <v>0.5</v>
      </c>
      <c r="N115" s="24" t="s">
        <v>35</v>
      </c>
      <c r="O115" s="7"/>
      <c r="P115" s="29" t="s">
        <v>48</v>
      </c>
      <c r="Q115">
        <f t="shared" si="25"/>
        <v>25</v>
      </c>
      <c r="R115">
        <f t="shared" si="26"/>
        <v>50</v>
      </c>
      <c r="S115">
        <f t="shared" si="8"/>
        <v>0.5</v>
      </c>
      <c r="T115">
        <f t="shared" si="9"/>
        <v>37.5</v>
      </c>
      <c r="U115">
        <f t="shared" si="10"/>
        <v>37.5</v>
      </c>
    </row>
    <row r="116" spans="1:21" hidden="1" x14ac:dyDescent="0.3">
      <c r="A116" s="9">
        <v>44888</v>
      </c>
      <c r="B116" s="9" t="s">
        <v>246</v>
      </c>
      <c r="C116" s="11" t="s">
        <v>82</v>
      </c>
      <c r="D116" s="11" t="s">
        <v>276</v>
      </c>
      <c r="E116" s="34" t="s">
        <v>314</v>
      </c>
      <c r="F116" s="11" t="s">
        <v>15</v>
      </c>
      <c r="G116" s="11">
        <v>25</v>
      </c>
      <c r="H116" s="11" t="s">
        <v>84</v>
      </c>
      <c r="I116" s="6">
        <f t="shared" si="12"/>
        <v>3</v>
      </c>
      <c r="J116" s="75" t="s">
        <v>100</v>
      </c>
      <c r="K116" s="75">
        <v>50</v>
      </c>
      <c r="L116" s="64">
        <v>5.5</v>
      </c>
      <c r="M116" s="32">
        <v>4.5</v>
      </c>
      <c r="N116" s="24" t="s">
        <v>35</v>
      </c>
      <c r="O116" s="75"/>
      <c r="P116" s="7"/>
      <c r="Q116">
        <f t="shared" si="25"/>
        <v>25</v>
      </c>
      <c r="R116">
        <f t="shared" si="26"/>
        <v>50</v>
      </c>
      <c r="S116">
        <f t="shared" si="8"/>
        <v>0.5</v>
      </c>
      <c r="T116">
        <f t="shared" si="9"/>
        <v>75</v>
      </c>
      <c r="U116">
        <f t="shared" si="10"/>
        <v>75</v>
      </c>
    </row>
    <row r="117" spans="1:21" hidden="1" x14ac:dyDescent="0.3">
      <c r="A117" s="9">
        <v>44888</v>
      </c>
      <c r="B117" s="9" t="s">
        <v>246</v>
      </c>
      <c r="C117" s="11" t="s">
        <v>82</v>
      </c>
      <c r="D117" s="11" t="s">
        <v>276</v>
      </c>
      <c r="E117" s="34" t="s">
        <v>315</v>
      </c>
      <c r="F117" s="11" t="s">
        <v>15</v>
      </c>
      <c r="G117" s="11">
        <v>25</v>
      </c>
      <c r="H117" s="11" t="s">
        <v>84</v>
      </c>
      <c r="I117" s="6">
        <f t="shared" si="12"/>
        <v>3</v>
      </c>
      <c r="J117" s="75" t="s">
        <v>100</v>
      </c>
      <c r="K117" s="75">
        <v>50</v>
      </c>
      <c r="L117" s="64">
        <v>5.5</v>
      </c>
      <c r="M117" s="32">
        <v>4.5</v>
      </c>
      <c r="N117" s="24" t="s">
        <v>35</v>
      </c>
      <c r="O117" s="75"/>
      <c r="P117" s="7"/>
      <c r="Q117">
        <f t="shared" si="25"/>
        <v>25</v>
      </c>
      <c r="R117">
        <f t="shared" si="26"/>
        <v>50</v>
      </c>
      <c r="S117">
        <f t="shared" ref="S117:S180" si="27">Q117/R117</f>
        <v>0.5</v>
      </c>
      <c r="T117">
        <f t="shared" ref="T117:T180" si="28">Q117*I117</f>
        <v>75</v>
      </c>
      <c r="U117">
        <f t="shared" ref="U117:U180" si="29">G117*I117</f>
        <v>75</v>
      </c>
    </row>
    <row r="118" spans="1:21" ht="28.8" hidden="1" x14ac:dyDescent="0.3">
      <c r="A118" s="9">
        <v>44888</v>
      </c>
      <c r="B118" s="10" t="s">
        <v>246</v>
      </c>
      <c r="C118" s="11" t="s">
        <v>87</v>
      </c>
      <c r="D118" s="11" t="s">
        <v>276</v>
      </c>
      <c r="E118" s="34" t="s">
        <v>310</v>
      </c>
      <c r="F118" s="11" t="s">
        <v>15</v>
      </c>
      <c r="G118" s="11">
        <v>25</v>
      </c>
      <c r="H118" s="11" t="s">
        <v>84</v>
      </c>
      <c r="I118" s="6">
        <f t="shared" si="12"/>
        <v>3</v>
      </c>
      <c r="J118" s="32" t="s">
        <v>47</v>
      </c>
      <c r="K118" s="32">
        <v>50</v>
      </c>
      <c r="L118" s="32">
        <v>4.5</v>
      </c>
      <c r="M118" s="32">
        <f t="shared" ref="M118:M134" si="30">G118/K118</f>
        <v>0.5</v>
      </c>
      <c r="N118" s="24" t="s">
        <v>35</v>
      </c>
      <c r="O118" s="7"/>
      <c r="P118" s="29" t="s">
        <v>48</v>
      </c>
      <c r="Q118">
        <f t="shared" si="25"/>
        <v>25</v>
      </c>
      <c r="R118">
        <f t="shared" si="26"/>
        <v>50</v>
      </c>
      <c r="S118">
        <f t="shared" si="27"/>
        <v>0.5</v>
      </c>
      <c r="T118">
        <f t="shared" si="28"/>
        <v>75</v>
      </c>
      <c r="U118">
        <f t="shared" si="29"/>
        <v>75</v>
      </c>
    </row>
    <row r="119" spans="1:21" ht="28.8" hidden="1" x14ac:dyDescent="0.3">
      <c r="A119" s="9">
        <v>44888</v>
      </c>
      <c r="B119" s="10" t="s">
        <v>246</v>
      </c>
      <c r="C119" s="11" t="s">
        <v>87</v>
      </c>
      <c r="D119" s="11" t="s">
        <v>276</v>
      </c>
      <c r="E119" s="34" t="s">
        <v>311</v>
      </c>
      <c r="F119" s="11" t="s">
        <v>15</v>
      </c>
      <c r="G119" s="11">
        <v>25</v>
      </c>
      <c r="H119" s="11" t="s">
        <v>84</v>
      </c>
      <c r="I119" s="6">
        <f t="shared" si="12"/>
        <v>3</v>
      </c>
      <c r="J119" s="32" t="s">
        <v>47</v>
      </c>
      <c r="K119" s="32">
        <v>50</v>
      </c>
      <c r="L119" s="32">
        <v>4.5</v>
      </c>
      <c r="M119" s="32">
        <f t="shared" si="30"/>
        <v>0.5</v>
      </c>
      <c r="N119" s="24" t="s">
        <v>35</v>
      </c>
      <c r="O119" s="7"/>
      <c r="P119" s="29" t="s">
        <v>48</v>
      </c>
      <c r="Q119">
        <f t="shared" si="25"/>
        <v>25</v>
      </c>
      <c r="R119">
        <f t="shared" si="26"/>
        <v>50</v>
      </c>
      <c r="S119">
        <f t="shared" si="27"/>
        <v>0.5</v>
      </c>
      <c r="T119">
        <f t="shared" si="28"/>
        <v>75</v>
      </c>
      <c r="U119">
        <f t="shared" si="29"/>
        <v>75</v>
      </c>
    </row>
    <row r="120" spans="1:21" ht="43.2" hidden="1" x14ac:dyDescent="0.3">
      <c r="A120" s="9">
        <v>44889</v>
      </c>
      <c r="B120" s="10" t="s">
        <v>246</v>
      </c>
      <c r="C120" s="11" t="s">
        <v>20</v>
      </c>
      <c r="D120" s="11" t="s">
        <v>247</v>
      </c>
      <c r="E120" s="34" t="s">
        <v>264</v>
      </c>
      <c r="F120" s="11" t="s">
        <v>15</v>
      </c>
      <c r="G120" s="11">
        <v>96</v>
      </c>
      <c r="H120" s="11" t="s">
        <v>249</v>
      </c>
      <c r="I120" s="6">
        <f t="shared" si="12"/>
        <v>8.25</v>
      </c>
      <c r="J120" s="32" t="s">
        <v>250</v>
      </c>
      <c r="K120" s="37">
        <v>100</v>
      </c>
      <c r="L120" s="32">
        <v>4.5</v>
      </c>
      <c r="M120" s="32">
        <f t="shared" si="30"/>
        <v>0.96</v>
      </c>
      <c r="N120" s="23" t="s">
        <v>251</v>
      </c>
      <c r="O120" s="7"/>
      <c r="P120" s="30" t="s">
        <v>252</v>
      </c>
      <c r="Q120">
        <f>G120/2</f>
        <v>48</v>
      </c>
      <c r="R120">
        <f>K120/2</f>
        <v>50</v>
      </c>
      <c r="S120">
        <f t="shared" si="27"/>
        <v>0.96</v>
      </c>
      <c r="T120">
        <f t="shared" si="28"/>
        <v>396</v>
      </c>
      <c r="U120">
        <f t="shared" si="29"/>
        <v>792</v>
      </c>
    </row>
    <row r="121" spans="1:21" ht="28.8" hidden="1" x14ac:dyDescent="0.3">
      <c r="A121" s="9">
        <v>44890</v>
      </c>
      <c r="B121" s="10" t="s">
        <v>246</v>
      </c>
      <c r="C121" s="11" t="s">
        <v>82</v>
      </c>
      <c r="D121" s="11" t="s">
        <v>276</v>
      </c>
      <c r="E121" s="34" t="s">
        <v>320</v>
      </c>
      <c r="F121" s="11" t="s">
        <v>15</v>
      </c>
      <c r="G121" s="11">
        <v>25</v>
      </c>
      <c r="H121" s="11" t="s">
        <v>84</v>
      </c>
      <c r="I121" s="6">
        <f t="shared" si="12"/>
        <v>3</v>
      </c>
      <c r="J121" s="32" t="s">
        <v>47</v>
      </c>
      <c r="K121" s="32">
        <v>50</v>
      </c>
      <c r="L121" s="32">
        <v>4.5</v>
      </c>
      <c r="M121" s="32">
        <f t="shared" si="30"/>
        <v>0.5</v>
      </c>
      <c r="N121" s="24" t="s">
        <v>35</v>
      </c>
      <c r="O121" s="7"/>
      <c r="P121" s="29" t="s">
        <v>48</v>
      </c>
      <c r="Q121">
        <f t="shared" ref="Q121:Q124" si="31">G121</f>
        <v>25</v>
      </c>
      <c r="R121">
        <f t="shared" ref="R121:R124" si="32">K121</f>
        <v>50</v>
      </c>
      <c r="S121">
        <f t="shared" si="27"/>
        <v>0.5</v>
      </c>
      <c r="T121">
        <f t="shared" si="28"/>
        <v>75</v>
      </c>
      <c r="U121">
        <f t="shared" si="29"/>
        <v>75</v>
      </c>
    </row>
    <row r="122" spans="1:21" ht="28.8" hidden="1" x14ac:dyDescent="0.3">
      <c r="A122" s="9">
        <v>44890</v>
      </c>
      <c r="B122" s="10" t="s">
        <v>246</v>
      </c>
      <c r="C122" s="11" t="s">
        <v>82</v>
      </c>
      <c r="D122" s="11" t="s">
        <v>276</v>
      </c>
      <c r="E122" s="34" t="s">
        <v>322</v>
      </c>
      <c r="F122" s="11" t="s">
        <v>15</v>
      </c>
      <c r="G122" s="11">
        <v>25</v>
      </c>
      <c r="H122" s="11" t="s">
        <v>84</v>
      </c>
      <c r="I122" s="6">
        <f t="shared" si="12"/>
        <v>3</v>
      </c>
      <c r="J122" s="32" t="s">
        <v>47</v>
      </c>
      <c r="K122" s="32">
        <v>50</v>
      </c>
      <c r="L122" s="32">
        <v>4.5</v>
      </c>
      <c r="M122" s="32">
        <f t="shared" si="30"/>
        <v>0.5</v>
      </c>
      <c r="N122" s="24" t="s">
        <v>35</v>
      </c>
      <c r="O122" s="7"/>
      <c r="P122" s="29" t="s">
        <v>48</v>
      </c>
      <c r="Q122">
        <f t="shared" si="31"/>
        <v>25</v>
      </c>
      <c r="R122">
        <f t="shared" si="32"/>
        <v>50</v>
      </c>
      <c r="S122">
        <f t="shared" si="27"/>
        <v>0.5</v>
      </c>
      <c r="T122">
        <f t="shared" si="28"/>
        <v>75</v>
      </c>
      <c r="U122">
        <f t="shared" si="29"/>
        <v>75</v>
      </c>
    </row>
    <row r="123" spans="1:21" ht="28.8" hidden="1" x14ac:dyDescent="0.3">
      <c r="A123" s="9">
        <v>44890</v>
      </c>
      <c r="B123" s="10" t="s">
        <v>246</v>
      </c>
      <c r="C123" s="11" t="s">
        <v>87</v>
      </c>
      <c r="D123" s="11" t="s">
        <v>276</v>
      </c>
      <c r="E123" s="34" t="s">
        <v>321</v>
      </c>
      <c r="F123" s="11" t="s">
        <v>15</v>
      </c>
      <c r="G123" s="11">
        <v>25</v>
      </c>
      <c r="H123" s="11" t="s">
        <v>84</v>
      </c>
      <c r="I123" s="6">
        <f t="shared" si="12"/>
        <v>3</v>
      </c>
      <c r="J123" s="32" t="s">
        <v>47</v>
      </c>
      <c r="K123" s="32">
        <v>50</v>
      </c>
      <c r="L123" s="32">
        <v>4.5</v>
      </c>
      <c r="M123" s="32">
        <f t="shared" si="30"/>
        <v>0.5</v>
      </c>
      <c r="N123" s="24" t="s">
        <v>35</v>
      </c>
      <c r="O123" s="7"/>
      <c r="P123" s="29" t="s">
        <v>48</v>
      </c>
      <c r="Q123">
        <f t="shared" si="31"/>
        <v>25</v>
      </c>
      <c r="R123">
        <f t="shared" si="32"/>
        <v>50</v>
      </c>
      <c r="S123">
        <f t="shared" si="27"/>
        <v>0.5</v>
      </c>
      <c r="T123">
        <f t="shared" si="28"/>
        <v>75</v>
      </c>
      <c r="U123">
        <f t="shared" si="29"/>
        <v>75</v>
      </c>
    </row>
    <row r="124" spans="1:21" ht="28.8" hidden="1" x14ac:dyDescent="0.3">
      <c r="A124" s="9">
        <v>44890</v>
      </c>
      <c r="B124" s="10" t="s">
        <v>246</v>
      </c>
      <c r="C124" s="11" t="s">
        <v>87</v>
      </c>
      <c r="D124" s="11" t="s">
        <v>276</v>
      </c>
      <c r="E124" s="34" t="s">
        <v>323</v>
      </c>
      <c r="F124" s="11" t="s">
        <v>15</v>
      </c>
      <c r="G124" s="11">
        <v>25</v>
      </c>
      <c r="H124" s="11" t="s">
        <v>84</v>
      </c>
      <c r="I124" s="6">
        <f t="shared" si="12"/>
        <v>3</v>
      </c>
      <c r="J124" s="32" t="s">
        <v>47</v>
      </c>
      <c r="K124" s="32">
        <v>50</v>
      </c>
      <c r="L124" s="32">
        <v>4.5</v>
      </c>
      <c r="M124" s="32">
        <f t="shared" si="30"/>
        <v>0.5</v>
      </c>
      <c r="N124" s="24" t="s">
        <v>35</v>
      </c>
      <c r="O124" s="7"/>
      <c r="P124" s="29" t="s">
        <v>48</v>
      </c>
      <c r="Q124">
        <f t="shared" si="31"/>
        <v>25</v>
      </c>
      <c r="R124">
        <f t="shared" si="32"/>
        <v>50</v>
      </c>
      <c r="S124">
        <f t="shared" si="27"/>
        <v>0.5</v>
      </c>
      <c r="T124">
        <f t="shared" si="28"/>
        <v>75</v>
      </c>
      <c r="U124">
        <f t="shared" si="29"/>
        <v>75</v>
      </c>
    </row>
    <row r="125" spans="1:21" ht="43.2" hidden="1" x14ac:dyDescent="0.3">
      <c r="A125" s="9">
        <v>44893</v>
      </c>
      <c r="B125" s="10" t="s">
        <v>246</v>
      </c>
      <c r="C125" s="11" t="s">
        <v>20</v>
      </c>
      <c r="D125" s="11" t="s">
        <v>247</v>
      </c>
      <c r="E125" s="34" t="s">
        <v>248</v>
      </c>
      <c r="F125" s="11" t="s">
        <v>15</v>
      </c>
      <c r="G125" s="11">
        <v>96</v>
      </c>
      <c r="H125" s="11" t="s">
        <v>249</v>
      </c>
      <c r="I125" s="6">
        <f t="shared" si="12"/>
        <v>8.25</v>
      </c>
      <c r="J125" s="32" t="s">
        <v>250</v>
      </c>
      <c r="K125" s="37">
        <v>100</v>
      </c>
      <c r="L125" s="32">
        <v>4.5</v>
      </c>
      <c r="M125" s="32">
        <f t="shared" si="30"/>
        <v>0.96</v>
      </c>
      <c r="N125" s="23" t="s">
        <v>251</v>
      </c>
      <c r="O125" s="7"/>
      <c r="P125" s="30" t="s">
        <v>252</v>
      </c>
      <c r="Q125">
        <f>G125/2</f>
        <v>48</v>
      </c>
      <c r="R125">
        <f>K125/2</f>
        <v>50</v>
      </c>
      <c r="S125">
        <f t="shared" si="27"/>
        <v>0.96</v>
      </c>
      <c r="T125">
        <f t="shared" si="28"/>
        <v>396</v>
      </c>
      <c r="U125">
        <f t="shared" si="29"/>
        <v>792</v>
      </c>
    </row>
    <row r="126" spans="1:21" ht="28.8" hidden="1" x14ac:dyDescent="0.3">
      <c r="A126" s="9">
        <v>44894</v>
      </c>
      <c r="B126" s="10" t="s">
        <v>246</v>
      </c>
      <c r="C126" s="11" t="s">
        <v>76</v>
      </c>
      <c r="D126" s="11" t="s">
        <v>276</v>
      </c>
      <c r="E126" s="34" t="s">
        <v>330</v>
      </c>
      <c r="F126" s="11" t="s">
        <v>15</v>
      </c>
      <c r="G126" s="11">
        <v>25</v>
      </c>
      <c r="H126" s="11" t="s">
        <v>84</v>
      </c>
      <c r="I126" s="6">
        <f t="shared" si="12"/>
        <v>3</v>
      </c>
      <c r="J126" s="32" t="s">
        <v>47</v>
      </c>
      <c r="K126" s="32">
        <v>50</v>
      </c>
      <c r="L126" s="32">
        <v>4.5</v>
      </c>
      <c r="M126" s="32">
        <f t="shared" si="30"/>
        <v>0.5</v>
      </c>
      <c r="N126" s="24" t="s">
        <v>35</v>
      </c>
      <c r="O126" s="7"/>
      <c r="P126" s="29" t="s">
        <v>48</v>
      </c>
      <c r="Q126">
        <f t="shared" ref="Q126:Q127" si="33">G126</f>
        <v>25</v>
      </c>
      <c r="R126">
        <f t="shared" ref="R126:R127" si="34">K126</f>
        <v>50</v>
      </c>
      <c r="S126">
        <f t="shared" si="27"/>
        <v>0.5</v>
      </c>
      <c r="T126">
        <f t="shared" si="28"/>
        <v>75</v>
      </c>
      <c r="U126">
        <f t="shared" si="29"/>
        <v>75</v>
      </c>
    </row>
    <row r="127" spans="1:21" ht="28.8" hidden="1" x14ac:dyDescent="0.3">
      <c r="A127" s="9">
        <v>44894</v>
      </c>
      <c r="B127" s="10" t="s">
        <v>246</v>
      </c>
      <c r="C127" s="11" t="s">
        <v>12</v>
      </c>
      <c r="D127" s="11" t="s">
        <v>276</v>
      </c>
      <c r="E127" s="34" t="s">
        <v>331</v>
      </c>
      <c r="F127" s="11" t="s">
        <v>15</v>
      </c>
      <c r="G127" s="11">
        <v>25</v>
      </c>
      <c r="H127" s="11" t="s">
        <v>84</v>
      </c>
      <c r="I127" s="6">
        <f t="shared" si="12"/>
        <v>3</v>
      </c>
      <c r="J127" s="32" t="s">
        <v>47</v>
      </c>
      <c r="K127" s="32">
        <v>50</v>
      </c>
      <c r="L127" s="32">
        <v>4.5</v>
      </c>
      <c r="M127" s="32">
        <f t="shared" si="30"/>
        <v>0.5</v>
      </c>
      <c r="N127" s="24" t="s">
        <v>35</v>
      </c>
      <c r="O127" s="7"/>
      <c r="P127" s="29" t="s">
        <v>48</v>
      </c>
      <c r="Q127">
        <f t="shared" si="33"/>
        <v>25</v>
      </c>
      <c r="R127">
        <f t="shared" si="34"/>
        <v>50</v>
      </c>
      <c r="S127">
        <f t="shared" si="27"/>
        <v>0.5</v>
      </c>
      <c r="T127">
        <f t="shared" si="28"/>
        <v>75</v>
      </c>
      <c r="U127">
        <f t="shared" si="29"/>
        <v>75</v>
      </c>
    </row>
    <row r="128" spans="1:21" ht="43.2" hidden="1" x14ac:dyDescent="0.3">
      <c r="A128" s="9">
        <v>44896</v>
      </c>
      <c r="B128" s="10" t="s">
        <v>246</v>
      </c>
      <c r="C128" s="11" t="s">
        <v>20</v>
      </c>
      <c r="D128" s="11" t="s">
        <v>247</v>
      </c>
      <c r="E128" s="34" t="s">
        <v>264</v>
      </c>
      <c r="F128" s="11" t="s">
        <v>15</v>
      </c>
      <c r="G128" s="11">
        <v>96</v>
      </c>
      <c r="H128" s="11" t="s">
        <v>249</v>
      </c>
      <c r="I128" s="6">
        <f t="shared" si="12"/>
        <v>8.25</v>
      </c>
      <c r="J128" s="32" t="s">
        <v>250</v>
      </c>
      <c r="K128" s="37">
        <v>100</v>
      </c>
      <c r="L128" s="32">
        <v>4.5</v>
      </c>
      <c r="M128" s="32">
        <f t="shared" si="30"/>
        <v>0.96</v>
      </c>
      <c r="N128" s="23" t="s">
        <v>251</v>
      </c>
      <c r="O128" s="7"/>
      <c r="P128" s="30" t="s">
        <v>252</v>
      </c>
      <c r="Q128">
        <f t="shared" ref="Q128:Q129" si="35">G128/2</f>
        <v>48</v>
      </c>
      <c r="R128">
        <f t="shared" ref="R128:R129" si="36">K128/2</f>
        <v>50</v>
      </c>
      <c r="S128">
        <f t="shared" si="27"/>
        <v>0.96</v>
      </c>
      <c r="T128">
        <f t="shared" si="28"/>
        <v>396</v>
      </c>
      <c r="U128">
        <f t="shared" si="29"/>
        <v>792</v>
      </c>
    </row>
    <row r="129" spans="1:21" ht="43.2" hidden="1" x14ac:dyDescent="0.3">
      <c r="A129" s="9">
        <v>44900</v>
      </c>
      <c r="B129" s="10" t="s">
        <v>246</v>
      </c>
      <c r="C129" s="11" t="s">
        <v>20</v>
      </c>
      <c r="D129" s="55" t="s">
        <v>247</v>
      </c>
      <c r="E129" s="34" t="s">
        <v>248</v>
      </c>
      <c r="F129" s="11" t="s">
        <v>15</v>
      </c>
      <c r="G129" s="11">
        <v>96</v>
      </c>
      <c r="H129" s="11" t="s">
        <v>249</v>
      </c>
      <c r="I129" s="6">
        <f t="shared" si="12"/>
        <v>8.25</v>
      </c>
      <c r="J129" s="32" t="s">
        <v>250</v>
      </c>
      <c r="K129" s="37">
        <v>100</v>
      </c>
      <c r="L129" s="32">
        <v>4.5</v>
      </c>
      <c r="M129" s="32">
        <f t="shared" si="30"/>
        <v>0.96</v>
      </c>
      <c r="N129" s="23" t="s">
        <v>251</v>
      </c>
      <c r="O129" s="7"/>
      <c r="P129" s="30" t="s">
        <v>252</v>
      </c>
      <c r="Q129">
        <f t="shared" si="35"/>
        <v>48</v>
      </c>
      <c r="R129">
        <f t="shared" si="36"/>
        <v>50</v>
      </c>
      <c r="S129">
        <f t="shared" si="27"/>
        <v>0.96</v>
      </c>
      <c r="T129">
        <f t="shared" si="28"/>
        <v>396</v>
      </c>
      <c r="U129">
        <f t="shared" si="29"/>
        <v>792</v>
      </c>
    </row>
    <row r="130" spans="1:21" ht="28.8" hidden="1" x14ac:dyDescent="0.3">
      <c r="A130" s="9">
        <v>44901</v>
      </c>
      <c r="B130" s="10" t="s">
        <v>246</v>
      </c>
      <c r="C130" s="11" t="s">
        <v>20</v>
      </c>
      <c r="D130" s="11" t="s">
        <v>351</v>
      </c>
      <c r="E130" s="34" t="s">
        <v>352</v>
      </c>
      <c r="F130" s="11" t="s">
        <v>15</v>
      </c>
      <c r="G130" s="11">
        <v>12</v>
      </c>
      <c r="H130" s="11" t="s">
        <v>16</v>
      </c>
      <c r="I130" s="6">
        <f t="shared" si="12"/>
        <v>3.75</v>
      </c>
      <c r="J130" s="32" t="s">
        <v>47</v>
      </c>
      <c r="K130" s="32">
        <v>50</v>
      </c>
      <c r="L130" s="32">
        <v>4.5</v>
      </c>
      <c r="M130" s="32">
        <f t="shared" si="30"/>
        <v>0.24</v>
      </c>
      <c r="N130" s="24" t="s">
        <v>35</v>
      </c>
      <c r="O130" s="7"/>
      <c r="P130" s="29" t="s">
        <v>48</v>
      </c>
      <c r="Q130">
        <f t="shared" ref="Q130:Q133" si="37">G130</f>
        <v>12</v>
      </c>
      <c r="R130">
        <f t="shared" ref="R130:R133" si="38">K130</f>
        <v>50</v>
      </c>
      <c r="S130">
        <f t="shared" si="27"/>
        <v>0.24</v>
      </c>
      <c r="T130">
        <f t="shared" si="28"/>
        <v>45</v>
      </c>
      <c r="U130">
        <f t="shared" si="29"/>
        <v>45</v>
      </c>
    </row>
    <row r="131" spans="1:21" ht="28.8" hidden="1" x14ac:dyDescent="0.3">
      <c r="A131" s="9">
        <v>44901</v>
      </c>
      <c r="B131" s="10" t="s">
        <v>246</v>
      </c>
      <c r="C131" s="11" t="s">
        <v>12</v>
      </c>
      <c r="D131" s="11" t="s">
        <v>351</v>
      </c>
      <c r="E131" s="34" t="s">
        <v>357</v>
      </c>
      <c r="F131" s="11" t="s">
        <v>15</v>
      </c>
      <c r="G131" s="11">
        <v>12</v>
      </c>
      <c r="H131" s="11" t="s">
        <v>16</v>
      </c>
      <c r="I131" s="6">
        <f t="shared" ref="I131:I188" si="39">H131*24</f>
        <v>3.75</v>
      </c>
      <c r="J131" s="32" t="s">
        <v>47</v>
      </c>
      <c r="K131" s="32">
        <v>50</v>
      </c>
      <c r="L131" s="32">
        <v>4.5</v>
      </c>
      <c r="M131" s="32">
        <f t="shared" si="30"/>
        <v>0.24</v>
      </c>
      <c r="N131" s="24" t="s">
        <v>35</v>
      </c>
      <c r="O131" s="7"/>
      <c r="P131" s="29" t="s">
        <v>48</v>
      </c>
      <c r="Q131">
        <f t="shared" si="37"/>
        <v>12</v>
      </c>
      <c r="R131">
        <f t="shared" si="38"/>
        <v>50</v>
      </c>
      <c r="S131">
        <f t="shared" si="27"/>
        <v>0.24</v>
      </c>
      <c r="T131">
        <f t="shared" si="28"/>
        <v>45</v>
      </c>
      <c r="U131">
        <f t="shared" si="29"/>
        <v>45</v>
      </c>
    </row>
    <row r="132" spans="1:21" ht="28.8" hidden="1" x14ac:dyDescent="0.3">
      <c r="A132" s="9">
        <v>44902</v>
      </c>
      <c r="B132" s="10" t="s">
        <v>246</v>
      </c>
      <c r="C132" s="11" t="s">
        <v>20</v>
      </c>
      <c r="D132" s="11" t="s">
        <v>351</v>
      </c>
      <c r="E132" s="34" t="s">
        <v>357</v>
      </c>
      <c r="F132" s="11" t="s">
        <v>15</v>
      </c>
      <c r="G132" s="11">
        <v>12</v>
      </c>
      <c r="H132" s="11" t="s">
        <v>16</v>
      </c>
      <c r="I132" s="6">
        <f t="shared" si="39"/>
        <v>3.75</v>
      </c>
      <c r="J132" s="32" t="s">
        <v>47</v>
      </c>
      <c r="K132" s="32">
        <v>50</v>
      </c>
      <c r="L132" s="32">
        <v>4.5</v>
      </c>
      <c r="M132" s="32">
        <f t="shared" si="30"/>
        <v>0.24</v>
      </c>
      <c r="N132" s="24" t="s">
        <v>35</v>
      </c>
      <c r="O132" s="7"/>
      <c r="P132" s="29" t="s">
        <v>48</v>
      </c>
      <c r="Q132">
        <f t="shared" si="37"/>
        <v>12</v>
      </c>
      <c r="R132">
        <f t="shared" si="38"/>
        <v>50</v>
      </c>
      <c r="S132">
        <f t="shared" si="27"/>
        <v>0.24</v>
      </c>
      <c r="T132">
        <f t="shared" si="28"/>
        <v>45</v>
      </c>
      <c r="U132">
        <f t="shared" si="29"/>
        <v>45</v>
      </c>
    </row>
    <row r="133" spans="1:21" ht="28.8" hidden="1" x14ac:dyDescent="0.3">
      <c r="A133" s="9">
        <v>44902</v>
      </c>
      <c r="B133" s="10" t="s">
        <v>246</v>
      </c>
      <c r="C133" s="11" t="s">
        <v>12</v>
      </c>
      <c r="D133" s="11" t="s">
        <v>351</v>
      </c>
      <c r="E133" s="34" t="s">
        <v>357</v>
      </c>
      <c r="F133" s="11" t="s">
        <v>15</v>
      </c>
      <c r="G133" s="11">
        <v>12</v>
      </c>
      <c r="H133" s="11" t="s">
        <v>16</v>
      </c>
      <c r="I133" s="6">
        <f t="shared" si="39"/>
        <v>3.75</v>
      </c>
      <c r="J133" s="32" t="s">
        <v>47</v>
      </c>
      <c r="K133" s="32">
        <v>50</v>
      </c>
      <c r="L133" s="32">
        <v>4.5</v>
      </c>
      <c r="M133" s="32">
        <f t="shared" si="30"/>
        <v>0.24</v>
      </c>
      <c r="N133" s="24" t="s">
        <v>35</v>
      </c>
      <c r="O133" s="7"/>
      <c r="P133" s="29" t="s">
        <v>48</v>
      </c>
      <c r="Q133">
        <f t="shared" si="37"/>
        <v>12</v>
      </c>
      <c r="R133">
        <f t="shared" si="38"/>
        <v>50</v>
      </c>
      <c r="S133">
        <f t="shared" si="27"/>
        <v>0.24</v>
      </c>
      <c r="T133">
        <f t="shared" si="28"/>
        <v>45</v>
      </c>
      <c r="U133">
        <f t="shared" si="29"/>
        <v>45</v>
      </c>
    </row>
    <row r="134" spans="1:21" ht="43.2" hidden="1" x14ac:dyDescent="0.3">
      <c r="A134" s="9">
        <v>44903</v>
      </c>
      <c r="B134" s="10" t="s">
        <v>246</v>
      </c>
      <c r="C134" s="11" t="s">
        <v>20</v>
      </c>
      <c r="D134" s="11" t="s">
        <v>247</v>
      </c>
      <c r="E134" s="34" t="s">
        <v>264</v>
      </c>
      <c r="F134" s="11" t="s">
        <v>15</v>
      </c>
      <c r="G134" s="11">
        <v>96</v>
      </c>
      <c r="H134" s="11" t="s">
        <v>249</v>
      </c>
      <c r="I134" s="6">
        <f t="shared" si="39"/>
        <v>8.25</v>
      </c>
      <c r="J134" s="32" t="s">
        <v>250</v>
      </c>
      <c r="K134" s="37">
        <v>100</v>
      </c>
      <c r="L134" s="32">
        <v>4.5</v>
      </c>
      <c r="M134" s="32">
        <f t="shared" si="30"/>
        <v>0.96</v>
      </c>
      <c r="N134" s="23" t="s">
        <v>251</v>
      </c>
      <c r="O134" s="7"/>
      <c r="P134" s="30" t="s">
        <v>252</v>
      </c>
      <c r="Q134">
        <f>G134/2</f>
        <v>48</v>
      </c>
      <c r="R134">
        <f>K134/2</f>
        <v>50</v>
      </c>
      <c r="S134">
        <f t="shared" si="27"/>
        <v>0.96</v>
      </c>
      <c r="T134">
        <f t="shared" si="28"/>
        <v>396</v>
      </c>
      <c r="U134">
        <f t="shared" si="29"/>
        <v>792</v>
      </c>
    </row>
    <row r="135" spans="1:21" hidden="1" x14ac:dyDescent="0.3">
      <c r="A135" s="9">
        <v>44903</v>
      </c>
      <c r="B135" s="9" t="s">
        <v>246</v>
      </c>
      <c r="C135" s="11" t="s">
        <v>20</v>
      </c>
      <c r="D135" s="11" t="s">
        <v>351</v>
      </c>
      <c r="E135" s="34" t="s">
        <v>368</v>
      </c>
      <c r="F135" s="11" t="s">
        <v>15</v>
      </c>
      <c r="G135" s="11">
        <v>12</v>
      </c>
      <c r="H135" s="11" t="s">
        <v>16</v>
      </c>
      <c r="I135" s="6">
        <f t="shared" si="39"/>
        <v>3.75</v>
      </c>
      <c r="J135" s="75" t="s">
        <v>100</v>
      </c>
      <c r="K135" s="75">
        <v>50</v>
      </c>
      <c r="L135" s="64">
        <v>5.5</v>
      </c>
      <c r="M135" s="32">
        <v>4.5</v>
      </c>
      <c r="N135" s="24" t="s">
        <v>35</v>
      </c>
      <c r="O135" s="75"/>
      <c r="P135" s="7"/>
      <c r="Q135">
        <f t="shared" ref="Q135:Q136" si="40">G135</f>
        <v>12</v>
      </c>
      <c r="R135">
        <f t="shared" ref="R135:R136" si="41">K135</f>
        <v>50</v>
      </c>
      <c r="S135">
        <f t="shared" si="27"/>
        <v>0.24</v>
      </c>
      <c r="T135">
        <f t="shared" si="28"/>
        <v>45</v>
      </c>
      <c r="U135">
        <f t="shared" si="29"/>
        <v>45</v>
      </c>
    </row>
    <row r="136" spans="1:21" hidden="1" x14ac:dyDescent="0.3">
      <c r="A136" s="9">
        <v>44903</v>
      </c>
      <c r="B136" s="9" t="s">
        <v>246</v>
      </c>
      <c r="C136" s="11" t="s">
        <v>12</v>
      </c>
      <c r="D136" s="11" t="s">
        <v>351</v>
      </c>
      <c r="E136" s="34" t="s">
        <v>368</v>
      </c>
      <c r="F136" s="11" t="s">
        <v>15</v>
      </c>
      <c r="G136" s="11">
        <v>12</v>
      </c>
      <c r="H136" s="11" t="s">
        <v>16</v>
      </c>
      <c r="I136" s="6">
        <f t="shared" si="39"/>
        <v>3.75</v>
      </c>
      <c r="J136" s="75" t="s">
        <v>100</v>
      </c>
      <c r="K136" s="75">
        <v>50</v>
      </c>
      <c r="L136" s="64">
        <v>5.5</v>
      </c>
      <c r="M136" s="32">
        <v>4.5</v>
      </c>
      <c r="N136" s="24" t="s">
        <v>35</v>
      </c>
      <c r="O136" s="75"/>
      <c r="P136" s="7"/>
      <c r="Q136">
        <f t="shared" si="40"/>
        <v>12</v>
      </c>
      <c r="R136">
        <f t="shared" si="41"/>
        <v>50</v>
      </c>
      <c r="S136">
        <f t="shared" si="27"/>
        <v>0.24</v>
      </c>
      <c r="T136">
        <f t="shared" si="28"/>
        <v>45</v>
      </c>
      <c r="U136">
        <f t="shared" si="29"/>
        <v>45</v>
      </c>
    </row>
    <row r="137" spans="1:21" ht="28.8" hidden="1" x14ac:dyDescent="0.3">
      <c r="A137" s="9">
        <v>44904</v>
      </c>
      <c r="B137" s="10" t="s">
        <v>246</v>
      </c>
      <c r="C137" s="11" t="s">
        <v>20</v>
      </c>
      <c r="D137" s="11" t="s">
        <v>351</v>
      </c>
      <c r="E137" s="34" t="s">
        <v>357</v>
      </c>
      <c r="F137" s="11" t="s">
        <v>15</v>
      </c>
      <c r="G137" s="11">
        <v>12</v>
      </c>
      <c r="H137" s="11" t="s">
        <v>16</v>
      </c>
      <c r="I137" s="6">
        <f t="shared" si="39"/>
        <v>3.75</v>
      </c>
      <c r="J137" s="32" t="s">
        <v>47</v>
      </c>
      <c r="K137" s="32">
        <v>50</v>
      </c>
      <c r="L137" s="32">
        <v>4.5</v>
      </c>
      <c r="M137" s="32">
        <f t="shared" ref="M137:M156" si="42">G137/K137</f>
        <v>0.24</v>
      </c>
      <c r="N137" s="24" t="s">
        <v>35</v>
      </c>
      <c r="O137" s="7"/>
      <c r="P137" s="29" t="s">
        <v>48</v>
      </c>
      <c r="Q137">
        <f t="shared" ref="Q137:Q138" si="43">G137</f>
        <v>12</v>
      </c>
      <c r="R137">
        <f t="shared" ref="R137:R138" si="44">K137</f>
        <v>50</v>
      </c>
      <c r="S137">
        <f t="shared" si="27"/>
        <v>0.24</v>
      </c>
      <c r="T137">
        <f t="shared" si="28"/>
        <v>45</v>
      </c>
      <c r="U137">
        <f t="shared" si="29"/>
        <v>45</v>
      </c>
    </row>
    <row r="138" spans="1:21" ht="28.8" hidden="1" x14ac:dyDescent="0.3">
      <c r="A138" s="9">
        <v>44904</v>
      </c>
      <c r="B138" s="10" t="s">
        <v>246</v>
      </c>
      <c r="C138" s="11" t="s">
        <v>12</v>
      </c>
      <c r="D138" s="11" t="s">
        <v>351</v>
      </c>
      <c r="E138" s="34" t="s">
        <v>357</v>
      </c>
      <c r="F138" s="11" t="s">
        <v>15</v>
      </c>
      <c r="G138" s="11">
        <v>12</v>
      </c>
      <c r="H138" s="11" t="s">
        <v>16</v>
      </c>
      <c r="I138" s="6">
        <f t="shared" si="39"/>
        <v>3.75</v>
      </c>
      <c r="J138" s="32" t="s">
        <v>47</v>
      </c>
      <c r="K138" s="32">
        <v>50</v>
      </c>
      <c r="L138" s="32">
        <v>4.5</v>
      </c>
      <c r="M138" s="32">
        <f t="shared" si="42"/>
        <v>0.24</v>
      </c>
      <c r="N138" s="24" t="s">
        <v>35</v>
      </c>
      <c r="O138" s="7"/>
      <c r="P138" s="29" t="s">
        <v>48</v>
      </c>
      <c r="Q138">
        <f t="shared" si="43"/>
        <v>12</v>
      </c>
      <c r="R138">
        <f t="shared" si="44"/>
        <v>50</v>
      </c>
      <c r="S138">
        <f t="shared" si="27"/>
        <v>0.24</v>
      </c>
      <c r="T138">
        <f t="shared" si="28"/>
        <v>45</v>
      </c>
      <c r="U138">
        <f t="shared" si="29"/>
        <v>45</v>
      </c>
    </row>
    <row r="139" spans="1:21" ht="43.2" hidden="1" x14ac:dyDescent="0.3">
      <c r="A139" s="9">
        <v>44907</v>
      </c>
      <c r="B139" s="10" t="s">
        <v>246</v>
      </c>
      <c r="C139" s="11" t="s">
        <v>20</v>
      </c>
      <c r="D139" s="11" t="s">
        <v>247</v>
      </c>
      <c r="E139" s="34" t="s">
        <v>248</v>
      </c>
      <c r="F139" s="11" t="s">
        <v>15</v>
      </c>
      <c r="G139" s="11">
        <v>96</v>
      </c>
      <c r="H139" s="11" t="s">
        <v>249</v>
      </c>
      <c r="I139" s="6">
        <f t="shared" si="39"/>
        <v>8.25</v>
      </c>
      <c r="J139" s="32" t="s">
        <v>250</v>
      </c>
      <c r="K139" s="37">
        <v>100</v>
      </c>
      <c r="L139" s="32">
        <v>4.5</v>
      </c>
      <c r="M139" s="32">
        <f t="shared" si="42"/>
        <v>0.96</v>
      </c>
      <c r="N139" s="23" t="s">
        <v>251</v>
      </c>
      <c r="O139" s="7"/>
      <c r="P139" s="30" t="s">
        <v>252</v>
      </c>
      <c r="Q139">
        <f>G139/2</f>
        <v>48</v>
      </c>
      <c r="R139">
        <f>K139/2</f>
        <v>50</v>
      </c>
      <c r="S139">
        <f t="shared" si="27"/>
        <v>0.96</v>
      </c>
      <c r="T139">
        <f t="shared" si="28"/>
        <v>396</v>
      </c>
      <c r="U139">
        <f t="shared" si="29"/>
        <v>792</v>
      </c>
    </row>
    <row r="140" spans="1:21" ht="28.8" hidden="1" x14ac:dyDescent="0.3">
      <c r="A140" s="9">
        <v>44908</v>
      </c>
      <c r="B140" s="10" t="s">
        <v>246</v>
      </c>
      <c r="C140" s="11" t="s">
        <v>82</v>
      </c>
      <c r="D140" s="11" t="s">
        <v>369</v>
      </c>
      <c r="E140" s="34" t="s">
        <v>380</v>
      </c>
      <c r="F140" s="11" t="s">
        <v>15</v>
      </c>
      <c r="G140" s="11">
        <v>12</v>
      </c>
      <c r="H140" s="11" t="s">
        <v>371</v>
      </c>
      <c r="I140" s="6">
        <f t="shared" si="39"/>
        <v>2</v>
      </c>
      <c r="J140" s="32" t="s">
        <v>47</v>
      </c>
      <c r="K140" s="32">
        <v>50</v>
      </c>
      <c r="L140" s="32">
        <v>4.5</v>
      </c>
      <c r="M140" s="32">
        <f t="shared" si="42"/>
        <v>0.24</v>
      </c>
      <c r="N140" s="24" t="s">
        <v>35</v>
      </c>
      <c r="O140" s="7"/>
      <c r="P140" s="29" t="s">
        <v>48</v>
      </c>
      <c r="Q140">
        <f t="shared" ref="Q140:Q144" si="45">G140</f>
        <v>12</v>
      </c>
      <c r="R140">
        <f t="shared" ref="R140:R144" si="46">K140</f>
        <v>50</v>
      </c>
      <c r="S140">
        <f t="shared" si="27"/>
        <v>0.24</v>
      </c>
      <c r="T140">
        <f t="shared" si="28"/>
        <v>24</v>
      </c>
      <c r="U140">
        <f t="shared" si="29"/>
        <v>24</v>
      </c>
    </row>
    <row r="141" spans="1:21" ht="28.8" hidden="1" x14ac:dyDescent="0.3">
      <c r="A141" s="9">
        <v>44908</v>
      </c>
      <c r="B141" s="10" t="s">
        <v>246</v>
      </c>
      <c r="C141" s="11" t="s">
        <v>12</v>
      </c>
      <c r="D141" s="11" t="s">
        <v>369</v>
      </c>
      <c r="E141" s="34" t="s">
        <v>378</v>
      </c>
      <c r="F141" s="11" t="s">
        <v>15</v>
      </c>
      <c r="G141" s="11">
        <v>12</v>
      </c>
      <c r="H141" s="11" t="s">
        <v>371</v>
      </c>
      <c r="I141" s="6">
        <f t="shared" si="39"/>
        <v>2</v>
      </c>
      <c r="J141" s="32" t="s">
        <v>47</v>
      </c>
      <c r="K141" s="32">
        <v>50</v>
      </c>
      <c r="L141" s="32">
        <v>4.5</v>
      </c>
      <c r="M141" s="32">
        <f t="shared" si="42"/>
        <v>0.24</v>
      </c>
      <c r="N141" s="24" t="s">
        <v>35</v>
      </c>
      <c r="O141" s="7"/>
      <c r="P141" s="29" t="s">
        <v>48</v>
      </c>
      <c r="Q141">
        <f t="shared" si="45"/>
        <v>12</v>
      </c>
      <c r="R141">
        <f t="shared" si="46"/>
        <v>50</v>
      </c>
      <c r="S141">
        <f t="shared" si="27"/>
        <v>0.24</v>
      </c>
      <c r="T141">
        <f t="shared" si="28"/>
        <v>24</v>
      </c>
      <c r="U141">
        <f t="shared" si="29"/>
        <v>24</v>
      </c>
    </row>
    <row r="142" spans="1:21" ht="28.8" hidden="1" x14ac:dyDescent="0.3">
      <c r="A142" s="9">
        <v>44908</v>
      </c>
      <c r="B142" s="10" t="s">
        <v>246</v>
      </c>
      <c r="C142" s="11" t="s">
        <v>235</v>
      </c>
      <c r="D142" s="11" t="s">
        <v>369</v>
      </c>
      <c r="E142" s="34" t="s">
        <v>379</v>
      </c>
      <c r="F142" s="11" t="s">
        <v>15</v>
      </c>
      <c r="G142" s="11">
        <v>12</v>
      </c>
      <c r="H142" s="11" t="s">
        <v>371</v>
      </c>
      <c r="I142" s="6">
        <f t="shared" si="39"/>
        <v>2</v>
      </c>
      <c r="J142" s="32" t="s">
        <v>47</v>
      </c>
      <c r="K142" s="32">
        <v>50</v>
      </c>
      <c r="L142" s="32">
        <v>4.5</v>
      </c>
      <c r="M142" s="32">
        <f t="shared" si="42"/>
        <v>0.24</v>
      </c>
      <c r="N142" s="24" t="s">
        <v>35</v>
      </c>
      <c r="O142" s="7"/>
      <c r="P142" s="29" t="s">
        <v>48</v>
      </c>
      <c r="Q142">
        <f t="shared" si="45"/>
        <v>12</v>
      </c>
      <c r="R142">
        <f t="shared" si="46"/>
        <v>50</v>
      </c>
      <c r="S142">
        <f t="shared" si="27"/>
        <v>0.24</v>
      </c>
      <c r="T142">
        <f t="shared" si="28"/>
        <v>24</v>
      </c>
      <c r="U142">
        <f t="shared" si="29"/>
        <v>24</v>
      </c>
    </row>
    <row r="143" spans="1:21" ht="28.8" hidden="1" x14ac:dyDescent="0.3">
      <c r="A143" s="9">
        <v>44909</v>
      </c>
      <c r="B143" s="10" t="s">
        <v>246</v>
      </c>
      <c r="C143" s="11" t="s">
        <v>12</v>
      </c>
      <c r="D143" s="11" t="s">
        <v>369</v>
      </c>
      <c r="E143" s="34" t="s">
        <v>381</v>
      </c>
      <c r="F143" s="11" t="s">
        <v>15</v>
      </c>
      <c r="G143" s="11">
        <v>12</v>
      </c>
      <c r="H143" s="11" t="s">
        <v>371</v>
      </c>
      <c r="I143" s="6">
        <f t="shared" si="39"/>
        <v>2</v>
      </c>
      <c r="J143" s="32" t="s">
        <v>47</v>
      </c>
      <c r="K143" s="32">
        <v>50</v>
      </c>
      <c r="L143" s="32">
        <v>4.5</v>
      </c>
      <c r="M143" s="32">
        <f t="shared" si="42"/>
        <v>0.24</v>
      </c>
      <c r="N143" s="24" t="s">
        <v>35</v>
      </c>
      <c r="O143" s="7"/>
      <c r="P143" s="29" t="s">
        <v>48</v>
      </c>
      <c r="Q143">
        <f t="shared" si="45"/>
        <v>12</v>
      </c>
      <c r="R143">
        <f t="shared" si="46"/>
        <v>50</v>
      </c>
      <c r="S143">
        <f t="shared" si="27"/>
        <v>0.24</v>
      </c>
      <c r="T143">
        <f t="shared" si="28"/>
        <v>24</v>
      </c>
      <c r="U143">
        <f t="shared" si="29"/>
        <v>24</v>
      </c>
    </row>
    <row r="144" spans="1:21" ht="28.8" hidden="1" x14ac:dyDescent="0.3">
      <c r="A144" s="9">
        <v>44909</v>
      </c>
      <c r="B144" s="10" t="s">
        <v>246</v>
      </c>
      <c r="C144" s="11" t="s">
        <v>235</v>
      </c>
      <c r="D144" s="11" t="s">
        <v>369</v>
      </c>
      <c r="E144" s="34" t="s">
        <v>382</v>
      </c>
      <c r="F144" s="11" t="s">
        <v>15</v>
      </c>
      <c r="G144" s="11">
        <v>12</v>
      </c>
      <c r="H144" s="11" t="s">
        <v>371</v>
      </c>
      <c r="I144" s="6">
        <f t="shared" si="39"/>
        <v>2</v>
      </c>
      <c r="J144" s="32" t="s">
        <v>47</v>
      </c>
      <c r="K144" s="32">
        <v>50</v>
      </c>
      <c r="L144" s="32">
        <v>4.5</v>
      </c>
      <c r="M144" s="32">
        <f t="shared" si="42"/>
        <v>0.24</v>
      </c>
      <c r="N144" s="24" t="s">
        <v>35</v>
      </c>
      <c r="O144" s="7"/>
      <c r="P144" s="29" t="s">
        <v>48</v>
      </c>
      <c r="Q144">
        <f t="shared" si="45"/>
        <v>12</v>
      </c>
      <c r="R144">
        <f t="shared" si="46"/>
        <v>50</v>
      </c>
      <c r="S144">
        <f t="shared" si="27"/>
        <v>0.24</v>
      </c>
      <c r="T144">
        <f t="shared" si="28"/>
        <v>24</v>
      </c>
      <c r="U144">
        <f t="shared" si="29"/>
        <v>24</v>
      </c>
    </row>
    <row r="145" spans="1:21" ht="43.2" hidden="1" x14ac:dyDescent="0.3">
      <c r="A145" s="9">
        <v>44910</v>
      </c>
      <c r="B145" s="10" t="s">
        <v>246</v>
      </c>
      <c r="C145" s="11" t="s">
        <v>20</v>
      </c>
      <c r="D145" s="11" t="s">
        <v>247</v>
      </c>
      <c r="E145" s="34" t="s">
        <v>264</v>
      </c>
      <c r="F145" s="11" t="s">
        <v>15</v>
      </c>
      <c r="G145" s="11">
        <v>96</v>
      </c>
      <c r="H145" s="11" t="s">
        <v>249</v>
      </c>
      <c r="I145" s="6">
        <f t="shared" si="39"/>
        <v>8.25</v>
      </c>
      <c r="J145" s="32" t="s">
        <v>250</v>
      </c>
      <c r="K145" s="37">
        <v>100</v>
      </c>
      <c r="L145" s="32">
        <v>4.5</v>
      </c>
      <c r="M145" s="32">
        <f t="shared" si="42"/>
        <v>0.96</v>
      </c>
      <c r="N145" s="23" t="s">
        <v>251</v>
      </c>
      <c r="O145" s="7"/>
      <c r="P145" s="30" t="s">
        <v>252</v>
      </c>
      <c r="Q145">
        <f>G145/2</f>
        <v>48</v>
      </c>
      <c r="R145">
        <f>K145/2</f>
        <v>50</v>
      </c>
      <c r="S145">
        <f t="shared" si="27"/>
        <v>0.96</v>
      </c>
      <c r="T145">
        <f t="shared" si="28"/>
        <v>396</v>
      </c>
      <c r="U145">
        <f t="shared" si="29"/>
        <v>792</v>
      </c>
    </row>
    <row r="146" spans="1:21" ht="28.8" hidden="1" x14ac:dyDescent="0.3">
      <c r="A146" s="9">
        <v>44911</v>
      </c>
      <c r="B146" s="10" t="s">
        <v>246</v>
      </c>
      <c r="C146" s="11" t="s">
        <v>20</v>
      </c>
      <c r="D146" s="11" t="s">
        <v>369</v>
      </c>
      <c r="E146" s="34" t="s">
        <v>389</v>
      </c>
      <c r="F146" s="11" t="s">
        <v>15</v>
      </c>
      <c r="G146" s="11">
        <v>12</v>
      </c>
      <c r="H146" s="11" t="s">
        <v>371</v>
      </c>
      <c r="I146" s="6">
        <f t="shared" si="39"/>
        <v>2</v>
      </c>
      <c r="J146" s="32" t="s">
        <v>47</v>
      </c>
      <c r="K146" s="32">
        <v>50</v>
      </c>
      <c r="L146" s="32">
        <v>4.5</v>
      </c>
      <c r="M146" s="32">
        <f t="shared" si="42"/>
        <v>0.24</v>
      </c>
      <c r="N146" s="24" t="s">
        <v>35</v>
      </c>
      <c r="O146" s="7"/>
      <c r="P146" s="29" t="s">
        <v>48</v>
      </c>
      <c r="Q146">
        <f t="shared" ref="Q146:Q153" si="47">G146</f>
        <v>12</v>
      </c>
      <c r="R146">
        <f t="shared" ref="R146:R153" si="48">K146</f>
        <v>50</v>
      </c>
      <c r="S146">
        <f t="shared" si="27"/>
        <v>0.24</v>
      </c>
      <c r="T146">
        <f t="shared" si="28"/>
        <v>24</v>
      </c>
      <c r="U146">
        <f t="shared" si="29"/>
        <v>24</v>
      </c>
    </row>
    <row r="147" spans="1:21" ht="28.8" hidden="1" x14ac:dyDescent="0.3">
      <c r="A147" s="9">
        <v>44911</v>
      </c>
      <c r="B147" s="10" t="s">
        <v>246</v>
      </c>
      <c r="C147" s="11" t="s">
        <v>82</v>
      </c>
      <c r="D147" s="11" t="s">
        <v>369</v>
      </c>
      <c r="E147" s="34" t="s">
        <v>390</v>
      </c>
      <c r="F147" s="11" t="s">
        <v>15</v>
      </c>
      <c r="G147" s="11">
        <v>12</v>
      </c>
      <c r="H147" s="11" t="s">
        <v>371</v>
      </c>
      <c r="I147" s="6">
        <f t="shared" si="39"/>
        <v>2</v>
      </c>
      <c r="J147" s="32" t="s">
        <v>47</v>
      </c>
      <c r="K147" s="32">
        <v>50</v>
      </c>
      <c r="L147" s="32">
        <v>4.5</v>
      </c>
      <c r="M147" s="32">
        <f t="shared" si="42"/>
        <v>0.24</v>
      </c>
      <c r="N147" s="24" t="s">
        <v>35</v>
      </c>
      <c r="O147" s="7"/>
      <c r="P147" s="29" t="s">
        <v>48</v>
      </c>
      <c r="Q147">
        <f t="shared" si="47"/>
        <v>12</v>
      </c>
      <c r="R147">
        <f t="shared" si="48"/>
        <v>50</v>
      </c>
      <c r="S147">
        <f t="shared" si="27"/>
        <v>0.24</v>
      </c>
      <c r="T147">
        <f t="shared" si="28"/>
        <v>24</v>
      </c>
      <c r="U147">
        <f t="shared" si="29"/>
        <v>24</v>
      </c>
    </row>
    <row r="148" spans="1:21" ht="28.8" hidden="1" x14ac:dyDescent="0.3">
      <c r="A148" s="9">
        <v>44911</v>
      </c>
      <c r="B148" s="10" t="s">
        <v>246</v>
      </c>
      <c r="C148" s="11" t="s">
        <v>12</v>
      </c>
      <c r="D148" s="11" t="s">
        <v>369</v>
      </c>
      <c r="E148" s="34" t="s">
        <v>388</v>
      </c>
      <c r="F148" s="11" t="s">
        <v>15</v>
      </c>
      <c r="G148" s="11">
        <v>12</v>
      </c>
      <c r="H148" s="11" t="s">
        <v>371</v>
      </c>
      <c r="I148" s="6">
        <f t="shared" si="39"/>
        <v>2</v>
      </c>
      <c r="J148" s="32" t="s">
        <v>47</v>
      </c>
      <c r="K148" s="32">
        <v>50</v>
      </c>
      <c r="L148" s="32">
        <v>4.5</v>
      </c>
      <c r="M148" s="32">
        <f t="shared" si="42"/>
        <v>0.24</v>
      </c>
      <c r="N148" s="24" t="s">
        <v>35</v>
      </c>
      <c r="O148" s="7"/>
      <c r="P148" s="29" t="s">
        <v>48</v>
      </c>
      <c r="Q148">
        <f t="shared" si="47"/>
        <v>12</v>
      </c>
      <c r="R148">
        <f t="shared" si="48"/>
        <v>50</v>
      </c>
      <c r="S148">
        <f t="shared" si="27"/>
        <v>0.24</v>
      </c>
      <c r="T148">
        <f t="shared" si="28"/>
        <v>24</v>
      </c>
      <c r="U148">
        <f t="shared" si="29"/>
        <v>24</v>
      </c>
    </row>
    <row r="149" spans="1:21" ht="28.8" hidden="1" x14ac:dyDescent="0.3">
      <c r="A149" s="9">
        <v>44911</v>
      </c>
      <c r="B149" s="10" t="s">
        <v>246</v>
      </c>
      <c r="C149" s="11" t="s">
        <v>235</v>
      </c>
      <c r="D149" s="11" t="s">
        <v>369</v>
      </c>
      <c r="E149" s="34" t="s">
        <v>391</v>
      </c>
      <c r="F149" s="11" t="s">
        <v>15</v>
      </c>
      <c r="G149" s="11">
        <v>12</v>
      </c>
      <c r="H149" s="11" t="s">
        <v>371</v>
      </c>
      <c r="I149" s="6">
        <f t="shared" si="39"/>
        <v>2</v>
      </c>
      <c r="J149" s="32" t="s">
        <v>47</v>
      </c>
      <c r="K149" s="32">
        <v>50</v>
      </c>
      <c r="L149" s="32">
        <v>4.5</v>
      </c>
      <c r="M149" s="32">
        <f t="shared" si="42"/>
        <v>0.24</v>
      </c>
      <c r="N149" s="24" t="s">
        <v>35</v>
      </c>
      <c r="O149" s="7"/>
      <c r="P149" s="29" t="s">
        <v>48</v>
      </c>
      <c r="Q149">
        <f t="shared" si="47"/>
        <v>12</v>
      </c>
      <c r="R149">
        <f t="shared" si="48"/>
        <v>50</v>
      </c>
      <c r="S149">
        <f t="shared" si="27"/>
        <v>0.24</v>
      </c>
      <c r="T149">
        <f t="shared" si="28"/>
        <v>24</v>
      </c>
      <c r="U149">
        <f t="shared" si="29"/>
        <v>24</v>
      </c>
    </row>
    <row r="150" spans="1:21" ht="28.8" hidden="1" x14ac:dyDescent="0.3">
      <c r="A150" s="9">
        <v>44914</v>
      </c>
      <c r="B150" s="10" t="s">
        <v>246</v>
      </c>
      <c r="C150" s="11" t="s">
        <v>20</v>
      </c>
      <c r="D150" s="11" t="s">
        <v>369</v>
      </c>
      <c r="E150" s="34" t="s">
        <v>392</v>
      </c>
      <c r="F150" s="11" t="s">
        <v>15</v>
      </c>
      <c r="G150" s="11">
        <v>12</v>
      </c>
      <c r="H150" s="11" t="s">
        <v>371</v>
      </c>
      <c r="I150" s="6">
        <f t="shared" si="39"/>
        <v>2</v>
      </c>
      <c r="J150" s="32" t="s">
        <v>47</v>
      </c>
      <c r="K150" s="32">
        <v>50</v>
      </c>
      <c r="L150" s="32">
        <v>4.5</v>
      </c>
      <c r="M150" s="32">
        <f t="shared" si="42"/>
        <v>0.24</v>
      </c>
      <c r="N150" s="24" t="s">
        <v>35</v>
      </c>
      <c r="O150" s="7"/>
      <c r="P150" s="29" t="s">
        <v>48</v>
      </c>
      <c r="Q150">
        <f t="shared" si="47"/>
        <v>12</v>
      </c>
      <c r="R150">
        <f t="shared" si="48"/>
        <v>50</v>
      </c>
      <c r="S150">
        <f t="shared" si="27"/>
        <v>0.24</v>
      </c>
      <c r="T150">
        <f t="shared" si="28"/>
        <v>24</v>
      </c>
      <c r="U150">
        <f t="shared" si="29"/>
        <v>24</v>
      </c>
    </row>
    <row r="151" spans="1:21" ht="28.8" hidden="1" x14ac:dyDescent="0.3">
      <c r="A151" s="9">
        <v>44914</v>
      </c>
      <c r="B151" s="10" t="s">
        <v>246</v>
      </c>
      <c r="C151" s="11" t="s">
        <v>82</v>
      </c>
      <c r="D151" s="11" t="s">
        <v>369</v>
      </c>
      <c r="E151" s="34" t="s">
        <v>393</v>
      </c>
      <c r="F151" s="11" t="s">
        <v>15</v>
      </c>
      <c r="G151" s="11">
        <v>12</v>
      </c>
      <c r="H151" s="11" t="s">
        <v>371</v>
      </c>
      <c r="I151" s="6">
        <f t="shared" si="39"/>
        <v>2</v>
      </c>
      <c r="J151" s="32" t="s">
        <v>47</v>
      </c>
      <c r="K151" s="32">
        <v>50</v>
      </c>
      <c r="L151" s="32">
        <v>4.5</v>
      </c>
      <c r="M151" s="32">
        <f t="shared" si="42"/>
        <v>0.24</v>
      </c>
      <c r="N151" s="24" t="s">
        <v>35</v>
      </c>
      <c r="O151" s="7"/>
      <c r="P151" s="29" t="s">
        <v>48</v>
      </c>
      <c r="Q151">
        <f t="shared" si="47"/>
        <v>12</v>
      </c>
      <c r="R151">
        <f t="shared" si="48"/>
        <v>50</v>
      </c>
      <c r="S151">
        <f t="shared" si="27"/>
        <v>0.24</v>
      </c>
      <c r="T151">
        <f t="shared" si="28"/>
        <v>24</v>
      </c>
      <c r="U151">
        <f t="shared" si="29"/>
        <v>24</v>
      </c>
    </row>
    <row r="152" spans="1:21" ht="28.8" hidden="1" x14ac:dyDescent="0.3">
      <c r="A152" s="9">
        <v>44914</v>
      </c>
      <c r="B152" s="10" t="s">
        <v>246</v>
      </c>
      <c r="C152" s="11" t="s">
        <v>12</v>
      </c>
      <c r="D152" s="11" t="s">
        <v>369</v>
      </c>
      <c r="E152" s="34" t="s">
        <v>394</v>
      </c>
      <c r="F152" s="11" t="s">
        <v>15</v>
      </c>
      <c r="G152" s="11">
        <v>12</v>
      </c>
      <c r="H152" s="11" t="s">
        <v>371</v>
      </c>
      <c r="I152" s="6">
        <f t="shared" si="39"/>
        <v>2</v>
      </c>
      <c r="J152" s="32" t="s">
        <v>47</v>
      </c>
      <c r="K152" s="32">
        <v>50</v>
      </c>
      <c r="L152" s="32">
        <v>4.5</v>
      </c>
      <c r="M152" s="32">
        <f t="shared" si="42"/>
        <v>0.24</v>
      </c>
      <c r="N152" s="24" t="s">
        <v>35</v>
      </c>
      <c r="O152" s="7"/>
      <c r="P152" s="29" t="s">
        <v>48</v>
      </c>
      <c r="Q152">
        <f t="shared" si="47"/>
        <v>12</v>
      </c>
      <c r="R152">
        <f t="shared" si="48"/>
        <v>50</v>
      </c>
      <c r="S152">
        <f t="shared" si="27"/>
        <v>0.24</v>
      </c>
      <c r="T152">
        <f t="shared" si="28"/>
        <v>24</v>
      </c>
      <c r="U152">
        <f t="shared" si="29"/>
        <v>24</v>
      </c>
    </row>
    <row r="153" spans="1:21" ht="28.8" hidden="1" x14ac:dyDescent="0.3">
      <c r="A153" s="9">
        <v>44914</v>
      </c>
      <c r="B153" s="10" t="s">
        <v>246</v>
      </c>
      <c r="C153" s="11" t="s">
        <v>235</v>
      </c>
      <c r="D153" s="11" t="s">
        <v>369</v>
      </c>
      <c r="E153" s="34" t="s">
        <v>395</v>
      </c>
      <c r="F153" s="11" t="s">
        <v>15</v>
      </c>
      <c r="G153" s="11">
        <v>12</v>
      </c>
      <c r="H153" s="11" t="s">
        <v>371</v>
      </c>
      <c r="I153" s="6">
        <f t="shared" si="39"/>
        <v>2</v>
      </c>
      <c r="J153" s="32" t="s">
        <v>47</v>
      </c>
      <c r="K153" s="32">
        <v>50</v>
      </c>
      <c r="L153" s="32">
        <v>4.5</v>
      </c>
      <c r="M153" s="32">
        <f t="shared" si="42"/>
        <v>0.24</v>
      </c>
      <c r="N153" s="24" t="s">
        <v>35</v>
      </c>
      <c r="O153" s="7"/>
      <c r="P153" s="29" t="s">
        <v>48</v>
      </c>
      <c r="Q153">
        <f t="shared" si="47"/>
        <v>12</v>
      </c>
      <c r="R153">
        <f t="shared" si="48"/>
        <v>50</v>
      </c>
      <c r="S153">
        <f t="shared" si="27"/>
        <v>0.24</v>
      </c>
      <c r="T153">
        <f t="shared" si="28"/>
        <v>24</v>
      </c>
      <c r="U153">
        <f t="shared" si="29"/>
        <v>24</v>
      </c>
    </row>
    <row r="154" spans="1:21" ht="43.2" hidden="1" x14ac:dyDescent="0.3">
      <c r="A154" s="13">
        <v>44935</v>
      </c>
      <c r="B154" s="14" t="s">
        <v>397</v>
      </c>
      <c r="C154" s="15" t="s">
        <v>20</v>
      </c>
      <c r="D154" s="15" t="s">
        <v>402</v>
      </c>
      <c r="E154" s="35" t="s">
        <v>403</v>
      </c>
      <c r="F154" s="15" t="s">
        <v>15</v>
      </c>
      <c r="G154" s="15">
        <v>65</v>
      </c>
      <c r="H154" s="15" t="s">
        <v>28</v>
      </c>
      <c r="I154" s="6">
        <f t="shared" si="39"/>
        <v>8</v>
      </c>
      <c r="J154" s="32" t="s">
        <v>404</v>
      </c>
      <c r="K154" s="37">
        <v>100</v>
      </c>
      <c r="L154" s="32">
        <v>4.5</v>
      </c>
      <c r="M154" s="32">
        <f t="shared" si="42"/>
        <v>0.65</v>
      </c>
      <c r="N154" s="23" t="s">
        <v>251</v>
      </c>
      <c r="O154" s="7"/>
      <c r="P154" s="30" t="s">
        <v>252</v>
      </c>
      <c r="Q154">
        <f t="shared" ref="Q154:Q156" si="49">G154/2</f>
        <v>32.5</v>
      </c>
      <c r="R154">
        <f t="shared" ref="R154:R156" si="50">K154/2</f>
        <v>50</v>
      </c>
      <c r="S154">
        <f t="shared" si="27"/>
        <v>0.65</v>
      </c>
      <c r="T154">
        <f t="shared" si="28"/>
        <v>260</v>
      </c>
      <c r="U154">
        <f t="shared" si="29"/>
        <v>520</v>
      </c>
    </row>
    <row r="155" spans="1:21" ht="43.2" hidden="1" x14ac:dyDescent="0.3">
      <c r="A155" s="13">
        <v>44936</v>
      </c>
      <c r="B155" s="14" t="s">
        <v>397</v>
      </c>
      <c r="C155" s="15" t="s">
        <v>20</v>
      </c>
      <c r="D155" s="15" t="s">
        <v>402</v>
      </c>
      <c r="E155" s="35" t="s">
        <v>411</v>
      </c>
      <c r="F155" s="15" t="s">
        <v>15</v>
      </c>
      <c r="G155" s="15">
        <v>65</v>
      </c>
      <c r="H155" s="15" t="s">
        <v>28</v>
      </c>
      <c r="I155" s="6">
        <f t="shared" si="39"/>
        <v>8</v>
      </c>
      <c r="J155" s="32" t="s">
        <v>250</v>
      </c>
      <c r="K155" s="37">
        <v>100</v>
      </c>
      <c r="L155" s="32">
        <v>4.5</v>
      </c>
      <c r="M155" s="32">
        <f t="shared" si="42"/>
        <v>0.65</v>
      </c>
      <c r="N155" s="23" t="s">
        <v>251</v>
      </c>
      <c r="O155" s="7"/>
      <c r="P155" s="30" t="s">
        <v>252</v>
      </c>
      <c r="Q155">
        <f t="shared" si="49"/>
        <v>32.5</v>
      </c>
      <c r="R155">
        <f t="shared" si="50"/>
        <v>50</v>
      </c>
      <c r="S155">
        <f t="shared" si="27"/>
        <v>0.65</v>
      </c>
      <c r="T155">
        <f t="shared" si="28"/>
        <v>260</v>
      </c>
      <c r="U155">
        <f t="shared" si="29"/>
        <v>520</v>
      </c>
    </row>
    <row r="156" spans="1:21" ht="43.2" hidden="1" x14ac:dyDescent="0.3">
      <c r="A156" s="13">
        <v>44937</v>
      </c>
      <c r="B156" s="14" t="s">
        <v>397</v>
      </c>
      <c r="C156" s="15" t="s">
        <v>20</v>
      </c>
      <c r="D156" s="15" t="s">
        <v>402</v>
      </c>
      <c r="E156" s="35" t="s">
        <v>415</v>
      </c>
      <c r="F156" s="15" t="s">
        <v>15</v>
      </c>
      <c r="G156" s="15">
        <v>65</v>
      </c>
      <c r="H156" s="15" t="s">
        <v>28</v>
      </c>
      <c r="I156" s="6">
        <f t="shared" si="39"/>
        <v>8</v>
      </c>
      <c r="J156" s="32" t="s">
        <v>404</v>
      </c>
      <c r="K156" s="37">
        <v>100</v>
      </c>
      <c r="L156" s="32">
        <v>4.5</v>
      </c>
      <c r="M156" s="32">
        <f t="shared" si="42"/>
        <v>0.65</v>
      </c>
      <c r="N156" s="23" t="s">
        <v>251</v>
      </c>
      <c r="O156" s="7"/>
      <c r="P156" s="30" t="s">
        <v>252</v>
      </c>
      <c r="Q156">
        <f t="shared" si="49"/>
        <v>32.5</v>
      </c>
      <c r="R156">
        <f t="shared" si="50"/>
        <v>50</v>
      </c>
      <c r="S156">
        <f t="shared" si="27"/>
        <v>0.65</v>
      </c>
      <c r="T156">
        <f t="shared" si="28"/>
        <v>260</v>
      </c>
      <c r="U156">
        <f t="shared" si="29"/>
        <v>520</v>
      </c>
    </row>
    <row r="157" spans="1:21" x14ac:dyDescent="0.3">
      <c r="A157" s="13">
        <v>44937</v>
      </c>
      <c r="B157" s="13" t="s">
        <v>397</v>
      </c>
      <c r="C157" s="15" t="s">
        <v>12</v>
      </c>
      <c r="D157" s="15" t="s">
        <v>406</v>
      </c>
      <c r="E157" s="35" t="s">
        <v>421</v>
      </c>
      <c r="F157" s="15" t="s">
        <v>15</v>
      </c>
      <c r="G157" s="15">
        <v>75</v>
      </c>
      <c r="H157" s="15" t="s">
        <v>16</v>
      </c>
      <c r="I157" s="6">
        <f t="shared" si="39"/>
        <v>3.75</v>
      </c>
      <c r="J157" s="75" t="s">
        <v>100</v>
      </c>
      <c r="K157" s="75">
        <v>100</v>
      </c>
      <c r="L157" s="64">
        <v>5.5</v>
      </c>
      <c r="M157" s="32">
        <v>4.5</v>
      </c>
      <c r="N157" s="24" t="s">
        <v>35</v>
      </c>
      <c r="O157" s="75"/>
      <c r="P157" s="7"/>
      <c r="Q157">
        <f t="shared" ref="Q157" si="51">G157</f>
        <v>75</v>
      </c>
      <c r="R157">
        <f t="shared" ref="R157" si="52">K157</f>
        <v>100</v>
      </c>
      <c r="S157">
        <f t="shared" si="27"/>
        <v>0.75</v>
      </c>
      <c r="T157">
        <f t="shared" si="28"/>
        <v>281.25</v>
      </c>
      <c r="U157">
        <f t="shared" si="29"/>
        <v>281.25</v>
      </c>
    </row>
    <row r="158" spans="1:21" ht="43.2" hidden="1" x14ac:dyDescent="0.3">
      <c r="A158" s="13">
        <v>44938</v>
      </c>
      <c r="B158" s="14" t="s">
        <v>397</v>
      </c>
      <c r="C158" s="15" t="s">
        <v>20</v>
      </c>
      <c r="D158" s="15" t="s">
        <v>402</v>
      </c>
      <c r="E158" s="35" t="s">
        <v>427</v>
      </c>
      <c r="F158" s="15" t="s">
        <v>15</v>
      </c>
      <c r="G158" s="15">
        <v>65</v>
      </c>
      <c r="H158" s="15" t="s">
        <v>28</v>
      </c>
      <c r="I158" s="6">
        <f t="shared" si="39"/>
        <v>8</v>
      </c>
      <c r="J158" s="32" t="s">
        <v>250</v>
      </c>
      <c r="K158" s="37">
        <v>100</v>
      </c>
      <c r="L158" s="32">
        <v>4.5</v>
      </c>
      <c r="M158" s="32">
        <f>G158/K158</f>
        <v>0.65</v>
      </c>
      <c r="N158" s="23" t="s">
        <v>251</v>
      </c>
      <c r="O158" s="7"/>
      <c r="P158" s="30" t="s">
        <v>252</v>
      </c>
      <c r="Q158">
        <f>G158/2</f>
        <v>32.5</v>
      </c>
      <c r="R158">
        <f>K158/2</f>
        <v>50</v>
      </c>
      <c r="S158">
        <f t="shared" si="27"/>
        <v>0.65</v>
      </c>
      <c r="T158">
        <f t="shared" si="28"/>
        <v>260</v>
      </c>
      <c r="U158">
        <f t="shared" si="29"/>
        <v>520</v>
      </c>
    </row>
    <row r="159" spans="1:21" x14ac:dyDescent="0.3">
      <c r="A159" s="13">
        <v>44938</v>
      </c>
      <c r="B159" s="13" t="s">
        <v>397</v>
      </c>
      <c r="C159" s="15" t="s">
        <v>12</v>
      </c>
      <c r="D159" s="15" t="s">
        <v>406</v>
      </c>
      <c r="E159" s="35" t="s">
        <v>421</v>
      </c>
      <c r="F159" s="15" t="s">
        <v>15</v>
      </c>
      <c r="G159" s="15">
        <v>75</v>
      </c>
      <c r="H159" s="15" t="s">
        <v>16</v>
      </c>
      <c r="I159" s="6">
        <f t="shared" si="39"/>
        <v>3.75</v>
      </c>
      <c r="J159" s="75" t="s">
        <v>100</v>
      </c>
      <c r="K159" s="75">
        <v>100</v>
      </c>
      <c r="L159" s="64">
        <v>5.5</v>
      </c>
      <c r="M159" s="32">
        <v>4.5</v>
      </c>
      <c r="N159" s="24" t="s">
        <v>35</v>
      </c>
      <c r="O159" s="75"/>
      <c r="P159" s="7"/>
      <c r="Q159">
        <f t="shared" ref="Q159" si="53">G159</f>
        <v>75</v>
      </c>
      <c r="R159">
        <f t="shared" ref="R159" si="54">K159</f>
        <v>100</v>
      </c>
      <c r="S159">
        <f t="shared" si="27"/>
        <v>0.75</v>
      </c>
      <c r="T159">
        <f t="shared" si="28"/>
        <v>281.25</v>
      </c>
      <c r="U159">
        <f t="shared" si="29"/>
        <v>281.25</v>
      </c>
    </row>
    <row r="160" spans="1:21" ht="43.2" hidden="1" x14ac:dyDescent="0.3">
      <c r="A160" s="13">
        <v>44939</v>
      </c>
      <c r="B160" s="14" t="s">
        <v>397</v>
      </c>
      <c r="C160" s="15" t="s">
        <v>20</v>
      </c>
      <c r="D160" s="15" t="s">
        <v>402</v>
      </c>
      <c r="E160" s="35" t="s">
        <v>432</v>
      </c>
      <c r="F160" s="15" t="s">
        <v>15</v>
      </c>
      <c r="G160" s="15">
        <v>65</v>
      </c>
      <c r="H160" s="15" t="s">
        <v>28</v>
      </c>
      <c r="I160" s="6">
        <f t="shared" si="39"/>
        <v>8</v>
      </c>
      <c r="J160" s="32" t="s">
        <v>404</v>
      </c>
      <c r="K160" s="37">
        <v>100</v>
      </c>
      <c r="L160" s="32">
        <v>4.5</v>
      </c>
      <c r="M160" s="32">
        <f>G160/K160</f>
        <v>0.65</v>
      </c>
      <c r="N160" s="23" t="s">
        <v>251</v>
      </c>
      <c r="O160" s="7"/>
      <c r="P160" s="30" t="s">
        <v>252</v>
      </c>
      <c r="Q160">
        <f>G160/2</f>
        <v>32.5</v>
      </c>
      <c r="R160">
        <f>K160/2</f>
        <v>50</v>
      </c>
      <c r="S160">
        <f t="shared" si="27"/>
        <v>0.65</v>
      </c>
      <c r="T160">
        <f t="shared" si="28"/>
        <v>260</v>
      </c>
      <c r="U160">
        <f t="shared" si="29"/>
        <v>520</v>
      </c>
    </row>
    <row r="161" spans="1:21" ht="28.8" x14ac:dyDescent="0.3">
      <c r="A161" s="13">
        <v>44939</v>
      </c>
      <c r="B161" s="13" t="s">
        <v>397</v>
      </c>
      <c r="C161" s="15" t="s">
        <v>12</v>
      </c>
      <c r="D161" s="15" t="s">
        <v>434</v>
      </c>
      <c r="E161" s="35" t="s">
        <v>435</v>
      </c>
      <c r="F161" s="15" t="s">
        <v>15</v>
      </c>
      <c r="G161" s="15">
        <v>12</v>
      </c>
      <c r="H161" s="15" t="s">
        <v>436</v>
      </c>
      <c r="I161" s="6">
        <f t="shared" si="39"/>
        <v>3.5</v>
      </c>
      <c r="J161" s="75" t="s">
        <v>100</v>
      </c>
      <c r="K161" s="75">
        <v>50</v>
      </c>
      <c r="L161" s="64">
        <v>5.5</v>
      </c>
      <c r="M161" s="32">
        <v>4.5</v>
      </c>
      <c r="N161" s="24" t="s">
        <v>35</v>
      </c>
      <c r="O161" s="75"/>
      <c r="P161" s="7"/>
      <c r="Q161">
        <f t="shared" ref="Q161" si="55">G161</f>
        <v>12</v>
      </c>
      <c r="R161">
        <f t="shared" ref="R161" si="56">K161</f>
        <v>50</v>
      </c>
      <c r="S161">
        <f t="shared" si="27"/>
        <v>0.24</v>
      </c>
      <c r="T161">
        <f t="shared" si="28"/>
        <v>42</v>
      </c>
      <c r="U161">
        <f t="shared" si="29"/>
        <v>42</v>
      </c>
    </row>
    <row r="162" spans="1:21" ht="43.2" hidden="1" x14ac:dyDescent="0.3">
      <c r="A162" s="13">
        <v>44942</v>
      </c>
      <c r="B162" s="14" t="s">
        <v>397</v>
      </c>
      <c r="C162" s="15" t="s">
        <v>20</v>
      </c>
      <c r="D162" s="15" t="s">
        <v>402</v>
      </c>
      <c r="E162" s="35" t="s">
        <v>403</v>
      </c>
      <c r="F162" s="15" t="s">
        <v>15</v>
      </c>
      <c r="G162" s="15">
        <v>65</v>
      </c>
      <c r="H162" s="15" t="s">
        <v>28</v>
      </c>
      <c r="I162" s="6">
        <f t="shared" si="39"/>
        <v>8</v>
      </c>
      <c r="J162" s="32" t="s">
        <v>404</v>
      </c>
      <c r="K162" s="37">
        <v>100</v>
      </c>
      <c r="L162" s="32">
        <v>4.5</v>
      </c>
      <c r="M162" s="32">
        <f>G162/K162</f>
        <v>0.65</v>
      </c>
      <c r="N162" s="23" t="s">
        <v>251</v>
      </c>
      <c r="O162" s="7"/>
      <c r="P162" s="30" t="s">
        <v>252</v>
      </c>
      <c r="Q162">
        <f>G162/2</f>
        <v>32.5</v>
      </c>
      <c r="R162">
        <f>K162/2</f>
        <v>50</v>
      </c>
      <c r="S162">
        <f t="shared" si="27"/>
        <v>0.65</v>
      </c>
      <c r="T162">
        <f t="shared" si="28"/>
        <v>260</v>
      </c>
      <c r="U162">
        <f t="shared" si="29"/>
        <v>520</v>
      </c>
    </row>
    <row r="163" spans="1:21" ht="28.8" x14ac:dyDescent="0.3">
      <c r="A163" s="13">
        <v>44942</v>
      </c>
      <c r="B163" s="13" t="s">
        <v>397</v>
      </c>
      <c r="C163" s="15" t="s">
        <v>12</v>
      </c>
      <c r="D163" s="15" t="s">
        <v>434</v>
      </c>
      <c r="E163" s="35" t="s">
        <v>438</v>
      </c>
      <c r="F163" s="15" t="s">
        <v>15</v>
      </c>
      <c r="G163" s="15">
        <v>12</v>
      </c>
      <c r="H163" s="15" t="s">
        <v>436</v>
      </c>
      <c r="I163" s="6">
        <f t="shared" si="39"/>
        <v>3.5</v>
      </c>
      <c r="J163" s="75" t="s">
        <v>100</v>
      </c>
      <c r="K163" s="75">
        <v>50</v>
      </c>
      <c r="L163" s="64">
        <v>5.5</v>
      </c>
      <c r="M163" s="32">
        <v>4.5</v>
      </c>
      <c r="N163" s="24" t="s">
        <v>35</v>
      </c>
      <c r="O163" s="75"/>
      <c r="Q163">
        <f t="shared" ref="Q163:Q164" si="57">G163</f>
        <v>12</v>
      </c>
      <c r="R163">
        <f t="shared" ref="R163:R164" si="58">K163</f>
        <v>50</v>
      </c>
      <c r="S163">
        <f t="shared" si="27"/>
        <v>0.24</v>
      </c>
      <c r="T163">
        <f t="shared" si="28"/>
        <v>42</v>
      </c>
      <c r="U163">
        <f t="shared" si="29"/>
        <v>42</v>
      </c>
    </row>
    <row r="164" spans="1:21" x14ac:dyDescent="0.3">
      <c r="A164" s="13">
        <v>44942</v>
      </c>
      <c r="B164" s="13" t="s">
        <v>397</v>
      </c>
      <c r="C164" s="15" t="s">
        <v>12</v>
      </c>
      <c r="D164" s="15" t="s">
        <v>406</v>
      </c>
      <c r="E164" s="35" t="s">
        <v>440</v>
      </c>
      <c r="F164" s="15" t="s">
        <v>15</v>
      </c>
      <c r="G164" s="15">
        <v>75</v>
      </c>
      <c r="H164" s="15" t="s">
        <v>16</v>
      </c>
      <c r="I164" s="6">
        <f t="shared" si="39"/>
        <v>3.75</v>
      </c>
      <c r="J164" s="75" t="s">
        <v>100</v>
      </c>
      <c r="K164" s="75">
        <v>100</v>
      </c>
      <c r="L164" s="64">
        <v>5.5</v>
      </c>
      <c r="M164" s="32">
        <v>4.5</v>
      </c>
      <c r="N164" s="24" t="s">
        <v>35</v>
      </c>
      <c r="O164" s="75"/>
      <c r="Q164">
        <f t="shared" si="57"/>
        <v>75</v>
      </c>
      <c r="R164">
        <f t="shared" si="58"/>
        <v>100</v>
      </c>
      <c r="S164">
        <f t="shared" si="27"/>
        <v>0.75</v>
      </c>
      <c r="T164">
        <f t="shared" si="28"/>
        <v>281.25</v>
      </c>
      <c r="U164">
        <f t="shared" si="29"/>
        <v>281.25</v>
      </c>
    </row>
    <row r="165" spans="1:21" ht="43.2" hidden="1" x14ac:dyDescent="0.3">
      <c r="A165" s="13">
        <v>44943</v>
      </c>
      <c r="B165" s="14" t="s">
        <v>397</v>
      </c>
      <c r="C165" s="15" t="s">
        <v>20</v>
      </c>
      <c r="D165" s="15" t="s">
        <v>402</v>
      </c>
      <c r="E165" s="35" t="s">
        <v>411</v>
      </c>
      <c r="F165" s="15" t="s">
        <v>15</v>
      </c>
      <c r="G165" s="15">
        <v>65</v>
      </c>
      <c r="H165" s="15" t="s">
        <v>28</v>
      </c>
      <c r="I165" s="6">
        <f t="shared" si="39"/>
        <v>8</v>
      </c>
      <c r="J165" s="32" t="s">
        <v>250</v>
      </c>
      <c r="K165" s="37">
        <v>100</v>
      </c>
      <c r="L165" s="32">
        <v>4.5</v>
      </c>
      <c r="M165" s="32">
        <f>G165/K165</f>
        <v>0.65</v>
      </c>
      <c r="N165" s="23" t="s">
        <v>251</v>
      </c>
      <c r="O165" s="7"/>
      <c r="P165" s="76" t="s">
        <v>252</v>
      </c>
      <c r="Q165">
        <f>G165/2</f>
        <v>32.5</v>
      </c>
      <c r="R165">
        <f>K165/2</f>
        <v>50</v>
      </c>
      <c r="S165">
        <f t="shared" si="27"/>
        <v>0.65</v>
      </c>
      <c r="T165">
        <f t="shared" si="28"/>
        <v>260</v>
      </c>
      <c r="U165">
        <f t="shared" si="29"/>
        <v>520</v>
      </c>
    </row>
    <row r="166" spans="1:21" ht="28.8" x14ac:dyDescent="0.3">
      <c r="A166" s="13">
        <v>44943</v>
      </c>
      <c r="B166" s="13" t="s">
        <v>397</v>
      </c>
      <c r="C166" s="15" t="s">
        <v>12</v>
      </c>
      <c r="D166" s="15" t="s">
        <v>434</v>
      </c>
      <c r="E166" s="35" t="s">
        <v>442</v>
      </c>
      <c r="F166" s="15" t="s">
        <v>15</v>
      </c>
      <c r="G166" s="15">
        <v>12</v>
      </c>
      <c r="H166" s="15" t="s">
        <v>436</v>
      </c>
      <c r="I166" s="6">
        <f t="shared" si="39"/>
        <v>3.5</v>
      </c>
      <c r="J166" s="75" t="s">
        <v>100</v>
      </c>
      <c r="K166" s="75">
        <v>50</v>
      </c>
      <c r="L166" s="64">
        <v>5.5</v>
      </c>
      <c r="M166" s="32">
        <v>4.5</v>
      </c>
      <c r="N166" s="24" t="s">
        <v>35</v>
      </c>
      <c r="O166" s="75"/>
      <c r="Q166">
        <f t="shared" ref="Q166:Q167" si="59">G166</f>
        <v>12</v>
      </c>
      <c r="R166">
        <f t="shared" ref="R166:R167" si="60">K166</f>
        <v>50</v>
      </c>
      <c r="S166">
        <f t="shared" si="27"/>
        <v>0.24</v>
      </c>
      <c r="T166">
        <f t="shared" si="28"/>
        <v>42</v>
      </c>
      <c r="U166">
        <f t="shared" si="29"/>
        <v>42</v>
      </c>
    </row>
    <row r="167" spans="1:21" x14ac:dyDescent="0.3">
      <c r="A167" s="13">
        <v>44943</v>
      </c>
      <c r="B167" s="13" t="s">
        <v>397</v>
      </c>
      <c r="C167" s="15" t="s">
        <v>12</v>
      </c>
      <c r="D167" s="15" t="s">
        <v>406</v>
      </c>
      <c r="E167" s="35" t="s">
        <v>440</v>
      </c>
      <c r="F167" s="15" t="s">
        <v>15</v>
      </c>
      <c r="G167" s="15">
        <v>75</v>
      </c>
      <c r="H167" s="15" t="s">
        <v>16</v>
      </c>
      <c r="I167" s="6">
        <f t="shared" si="39"/>
        <v>3.75</v>
      </c>
      <c r="J167" s="75" t="s">
        <v>100</v>
      </c>
      <c r="K167" s="75">
        <v>100</v>
      </c>
      <c r="L167" s="64">
        <v>5.5</v>
      </c>
      <c r="M167" s="32">
        <v>4.5</v>
      </c>
      <c r="N167" s="24" t="s">
        <v>35</v>
      </c>
      <c r="O167" s="75"/>
      <c r="Q167">
        <f t="shared" si="59"/>
        <v>75</v>
      </c>
      <c r="R167">
        <f t="shared" si="60"/>
        <v>100</v>
      </c>
      <c r="S167">
        <f t="shared" si="27"/>
        <v>0.75</v>
      </c>
      <c r="T167">
        <f t="shared" si="28"/>
        <v>281.25</v>
      </c>
      <c r="U167">
        <f t="shared" si="29"/>
        <v>281.25</v>
      </c>
    </row>
    <row r="168" spans="1:21" ht="43.2" hidden="1" x14ac:dyDescent="0.3">
      <c r="A168" s="13">
        <v>44944</v>
      </c>
      <c r="B168" s="14" t="s">
        <v>397</v>
      </c>
      <c r="C168" s="15" t="s">
        <v>20</v>
      </c>
      <c r="D168" s="15" t="s">
        <v>402</v>
      </c>
      <c r="E168" s="35" t="s">
        <v>415</v>
      </c>
      <c r="F168" s="15" t="s">
        <v>15</v>
      </c>
      <c r="G168" s="15">
        <v>65</v>
      </c>
      <c r="H168" s="15" t="s">
        <v>28</v>
      </c>
      <c r="I168" s="6">
        <f t="shared" si="39"/>
        <v>8</v>
      </c>
      <c r="J168" s="32" t="s">
        <v>404</v>
      </c>
      <c r="K168" s="37">
        <v>100</v>
      </c>
      <c r="L168" s="32">
        <v>4.5</v>
      </c>
      <c r="M168" s="32">
        <f>G168/K168</f>
        <v>0.65</v>
      </c>
      <c r="N168" s="23" t="s">
        <v>251</v>
      </c>
      <c r="O168" s="7"/>
      <c r="P168" s="76" t="s">
        <v>252</v>
      </c>
      <c r="Q168">
        <f>G168/2</f>
        <v>32.5</v>
      </c>
      <c r="R168">
        <f>K168/2</f>
        <v>50</v>
      </c>
      <c r="S168">
        <f t="shared" si="27"/>
        <v>0.65</v>
      </c>
      <c r="T168">
        <f t="shared" si="28"/>
        <v>260</v>
      </c>
      <c r="U168">
        <f t="shared" si="29"/>
        <v>520</v>
      </c>
    </row>
    <row r="169" spans="1:21" ht="28.8" x14ac:dyDescent="0.3">
      <c r="A169" s="13">
        <v>44944</v>
      </c>
      <c r="B169" s="13" t="s">
        <v>397</v>
      </c>
      <c r="C169" s="15" t="s">
        <v>12</v>
      </c>
      <c r="D169" s="15" t="s">
        <v>434</v>
      </c>
      <c r="E169" s="35" t="s">
        <v>444</v>
      </c>
      <c r="F169" s="15" t="s">
        <v>15</v>
      </c>
      <c r="G169" s="15">
        <v>12</v>
      </c>
      <c r="H169" s="15" t="s">
        <v>436</v>
      </c>
      <c r="I169" s="6">
        <f t="shared" si="39"/>
        <v>3.5</v>
      </c>
      <c r="J169" s="75" t="s">
        <v>100</v>
      </c>
      <c r="K169" s="75">
        <v>50</v>
      </c>
      <c r="L169" s="64">
        <v>5.5</v>
      </c>
      <c r="M169" s="32">
        <v>4.5</v>
      </c>
      <c r="N169" s="24" t="s">
        <v>35</v>
      </c>
      <c r="O169" s="75"/>
      <c r="Q169">
        <f t="shared" ref="Q169:Q170" si="61">G169</f>
        <v>12</v>
      </c>
      <c r="R169">
        <f t="shared" ref="R169:R170" si="62">K169</f>
        <v>50</v>
      </c>
      <c r="S169">
        <f t="shared" si="27"/>
        <v>0.24</v>
      </c>
      <c r="T169">
        <f t="shared" si="28"/>
        <v>42</v>
      </c>
      <c r="U169">
        <f t="shared" si="29"/>
        <v>42</v>
      </c>
    </row>
    <row r="170" spans="1:21" x14ac:dyDescent="0.3">
      <c r="A170" s="13">
        <v>44944</v>
      </c>
      <c r="B170" s="13" t="s">
        <v>397</v>
      </c>
      <c r="C170" s="15" t="s">
        <v>12</v>
      </c>
      <c r="D170" s="15" t="s">
        <v>406</v>
      </c>
      <c r="E170" s="35" t="s">
        <v>446</v>
      </c>
      <c r="F170" s="15" t="s">
        <v>15</v>
      </c>
      <c r="G170" s="15">
        <v>75</v>
      </c>
      <c r="H170" s="15" t="s">
        <v>16</v>
      </c>
      <c r="I170" s="6">
        <f t="shared" si="39"/>
        <v>3.75</v>
      </c>
      <c r="J170" s="75" t="s">
        <v>100</v>
      </c>
      <c r="K170" s="75">
        <v>100</v>
      </c>
      <c r="L170" s="64">
        <v>5.5</v>
      </c>
      <c r="M170" s="32">
        <v>4.5</v>
      </c>
      <c r="N170" s="24" t="s">
        <v>35</v>
      </c>
      <c r="O170" s="75"/>
      <c r="Q170">
        <f t="shared" si="61"/>
        <v>75</v>
      </c>
      <c r="R170">
        <f t="shared" si="62"/>
        <v>100</v>
      </c>
      <c r="S170">
        <f t="shared" si="27"/>
        <v>0.75</v>
      </c>
      <c r="T170">
        <f t="shared" si="28"/>
        <v>281.25</v>
      </c>
      <c r="U170">
        <f t="shared" si="29"/>
        <v>281.25</v>
      </c>
    </row>
    <row r="171" spans="1:21" ht="43.2" hidden="1" x14ac:dyDescent="0.3">
      <c r="A171" s="13">
        <v>44945</v>
      </c>
      <c r="B171" s="14" t="s">
        <v>397</v>
      </c>
      <c r="C171" s="15" t="s">
        <v>20</v>
      </c>
      <c r="D171" s="15" t="s">
        <v>402</v>
      </c>
      <c r="E171" s="35" t="s">
        <v>427</v>
      </c>
      <c r="F171" s="15" t="s">
        <v>15</v>
      </c>
      <c r="G171" s="15">
        <v>65</v>
      </c>
      <c r="H171" s="15" t="s">
        <v>28</v>
      </c>
      <c r="I171" s="6">
        <f t="shared" si="39"/>
        <v>8</v>
      </c>
      <c r="J171" s="32" t="s">
        <v>250</v>
      </c>
      <c r="K171" s="37">
        <v>100</v>
      </c>
      <c r="L171" s="32">
        <v>4.5</v>
      </c>
      <c r="M171" s="32">
        <f>G171/K171</f>
        <v>0.65</v>
      </c>
      <c r="N171" s="23" t="s">
        <v>251</v>
      </c>
      <c r="O171" s="7"/>
      <c r="P171" s="76" t="s">
        <v>252</v>
      </c>
      <c r="Q171">
        <f>G171/2</f>
        <v>32.5</v>
      </c>
      <c r="R171">
        <f>K171/2</f>
        <v>50</v>
      </c>
      <c r="S171">
        <f t="shared" si="27"/>
        <v>0.65</v>
      </c>
      <c r="T171">
        <f t="shared" si="28"/>
        <v>260</v>
      </c>
      <c r="U171">
        <f t="shared" si="29"/>
        <v>520</v>
      </c>
    </row>
    <row r="172" spans="1:21" ht="28.8" x14ac:dyDescent="0.3">
      <c r="A172" s="13">
        <v>44945</v>
      </c>
      <c r="B172" s="13" t="s">
        <v>397</v>
      </c>
      <c r="C172" s="15" t="s">
        <v>12</v>
      </c>
      <c r="D172" s="15" t="s">
        <v>434</v>
      </c>
      <c r="E172" s="35" t="s">
        <v>447</v>
      </c>
      <c r="F172" s="15" t="s">
        <v>15</v>
      </c>
      <c r="G172" s="15">
        <v>12</v>
      </c>
      <c r="H172" s="15" t="s">
        <v>436</v>
      </c>
      <c r="I172" s="6">
        <f t="shared" si="39"/>
        <v>3.5</v>
      </c>
      <c r="J172" s="75" t="s">
        <v>100</v>
      </c>
      <c r="K172" s="75">
        <v>50</v>
      </c>
      <c r="L172" s="64">
        <v>5.5</v>
      </c>
      <c r="M172" s="32">
        <v>4.5</v>
      </c>
      <c r="N172" s="24" t="s">
        <v>35</v>
      </c>
      <c r="O172" s="75"/>
      <c r="Q172">
        <f t="shared" ref="Q172:Q173" si="63">G172</f>
        <v>12</v>
      </c>
      <c r="R172">
        <f t="shared" ref="R172:R173" si="64">K172</f>
        <v>50</v>
      </c>
      <c r="S172">
        <f t="shared" si="27"/>
        <v>0.24</v>
      </c>
      <c r="T172">
        <f t="shared" si="28"/>
        <v>42</v>
      </c>
      <c r="U172">
        <f t="shared" si="29"/>
        <v>42</v>
      </c>
    </row>
    <row r="173" spans="1:21" x14ac:dyDescent="0.3">
      <c r="A173" s="13">
        <v>44945</v>
      </c>
      <c r="B173" s="13" t="s">
        <v>397</v>
      </c>
      <c r="C173" s="15" t="s">
        <v>12</v>
      </c>
      <c r="D173" s="15" t="s">
        <v>406</v>
      </c>
      <c r="E173" s="35" t="s">
        <v>449</v>
      </c>
      <c r="F173" s="15" t="s">
        <v>15</v>
      </c>
      <c r="G173" s="15">
        <v>75</v>
      </c>
      <c r="H173" s="15" t="s">
        <v>16</v>
      </c>
      <c r="I173" s="6">
        <f t="shared" si="39"/>
        <v>3.75</v>
      </c>
      <c r="J173" s="75" t="s">
        <v>100</v>
      </c>
      <c r="K173" s="75">
        <v>100</v>
      </c>
      <c r="L173" s="64">
        <v>5.5</v>
      </c>
      <c r="M173" s="32">
        <v>4.5</v>
      </c>
      <c r="N173" s="24" t="s">
        <v>35</v>
      </c>
      <c r="O173" s="75"/>
      <c r="Q173">
        <f t="shared" si="63"/>
        <v>75</v>
      </c>
      <c r="R173">
        <f t="shared" si="64"/>
        <v>100</v>
      </c>
      <c r="S173">
        <f t="shared" si="27"/>
        <v>0.75</v>
      </c>
      <c r="T173">
        <f t="shared" si="28"/>
        <v>281.25</v>
      </c>
      <c r="U173">
        <f t="shared" si="29"/>
        <v>281.25</v>
      </c>
    </row>
    <row r="174" spans="1:21" ht="43.2" hidden="1" x14ac:dyDescent="0.3">
      <c r="A174" s="13">
        <v>44946</v>
      </c>
      <c r="B174" s="14" t="s">
        <v>397</v>
      </c>
      <c r="C174" s="15" t="s">
        <v>20</v>
      </c>
      <c r="D174" s="15" t="s">
        <v>402</v>
      </c>
      <c r="E174" s="35" t="s">
        <v>432</v>
      </c>
      <c r="F174" s="15" t="s">
        <v>15</v>
      </c>
      <c r="G174" s="15">
        <v>65</v>
      </c>
      <c r="H174" s="15" t="s">
        <v>28</v>
      </c>
      <c r="I174" s="6">
        <f t="shared" si="39"/>
        <v>8</v>
      </c>
      <c r="J174" s="32" t="s">
        <v>404</v>
      </c>
      <c r="K174" s="37">
        <v>100</v>
      </c>
      <c r="L174" s="32">
        <v>4.5</v>
      </c>
      <c r="M174" s="32">
        <f>G174/K174</f>
        <v>0.65</v>
      </c>
      <c r="N174" s="23" t="s">
        <v>251</v>
      </c>
      <c r="O174" s="7"/>
      <c r="P174" s="76" t="s">
        <v>252</v>
      </c>
      <c r="Q174">
        <f>G174/2</f>
        <v>32.5</v>
      </c>
      <c r="R174">
        <f>K174/2</f>
        <v>50</v>
      </c>
      <c r="S174">
        <f t="shared" si="27"/>
        <v>0.65</v>
      </c>
      <c r="T174">
        <f t="shared" si="28"/>
        <v>260</v>
      </c>
      <c r="U174">
        <f t="shared" si="29"/>
        <v>520</v>
      </c>
    </row>
    <row r="175" spans="1:21" ht="28.8" x14ac:dyDescent="0.3">
      <c r="A175" s="13">
        <v>44946</v>
      </c>
      <c r="B175" s="13" t="s">
        <v>397</v>
      </c>
      <c r="C175" s="15" t="s">
        <v>12</v>
      </c>
      <c r="D175" s="15" t="s">
        <v>434</v>
      </c>
      <c r="E175" s="35" t="s">
        <v>450</v>
      </c>
      <c r="F175" s="15" t="s">
        <v>15</v>
      </c>
      <c r="G175" s="15">
        <v>12</v>
      </c>
      <c r="H175" s="15" t="s">
        <v>436</v>
      </c>
      <c r="I175" s="6">
        <f t="shared" si="39"/>
        <v>3.5</v>
      </c>
      <c r="J175" s="75" t="s">
        <v>100</v>
      </c>
      <c r="K175" s="75">
        <v>50</v>
      </c>
      <c r="L175" s="64">
        <v>5.5</v>
      </c>
      <c r="M175" s="32">
        <v>4.5</v>
      </c>
      <c r="N175" s="24" t="s">
        <v>35</v>
      </c>
      <c r="O175" s="75"/>
      <c r="Q175">
        <f t="shared" ref="Q175:Q176" si="65">G175</f>
        <v>12</v>
      </c>
      <c r="R175">
        <f t="shared" ref="R175:R176" si="66">K175</f>
        <v>50</v>
      </c>
      <c r="S175">
        <f t="shared" si="27"/>
        <v>0.24</v>
      </c>
      <c r="T175">
        <f t="shared" si="28"/>
        <v>42</v>
      </c>
      <c r="U175">
        <f t="shared" si="29"/>
        <v>42</v>
      </c>
    </row>
    <row r="176" spans="1:21" x14ac:dyDescent="0.3">
      <c r="A176" s="13">
        <v>44946</v>
      </c>
      <c r="B176" s="13" t="s">
        <v>397</v>
      </c>
      <c r="C176" s="15" t="s">
        <v>12</v>
      </c>
      <c r="D176" s="15" t="s">
        <v>406</v>
      </c>
      <c r="E176" s="35" t="s">
        <v>446</v>
      </c>
      <c r="F176" s="15" t="s">
        <v>15</v>
      </c>
      <c r="G176" s="15">
        <v>75</v>
      </c>
      <c r="H176" s="15" t="s">
        <v>16</v>
      </c>
      <c r="I176" s="6">
        <f t="shared" si="39"/>
        <v>3.75</v>
      </c>
      <c r="J176" s="75" t="s">
        <v>100</v>
      </c>
      <c r="K176" s="75">
        <v>100</v>
      </c>
      <c r="L176" s="64">
        <v>5.5</v>
      </c>
      <c r="M176" s="32">
        <v>4.5</v>
      </c>
      <c r="N176" s="24" t="s">
        <v>35</v>
      </c>
      <c r="O176" s="75"/>
      <c r="Q176">
        <f t="shared" si="65"/>
        <v>75</v>
      </c>
      <c r="R176">
        <f t="shared" si="66"/>
        <v>100</v>
      </c>
      <c r="S176">
        <f t="shared" si="27"/>
        <v>0.75</v>
      </c>
      <c r="T176">
        <f t="shared" si="28"/>
        <v>281.25</v>
      </c>
      <c r="U176">
        <f t="shared" si="29"/>
        <v>281.25</v>
      </c>
    </row>
    <row r="177" spans="1:21" ht="43.2" hidden="1" x14ac:dyDescent="0.3">
      <c r="A177" s="13">
        <v>44949</v>
      </c>
      <c r="B177" s="14" t="s">
        <v>397</v>
      </c>
      <c r="C177" s="15" t="s">
        <v>20</v>
      </c>
      <c r="D177" s="15" t="s">
        <v>402</v>
      </c>
      <c r="E177" s="35" t="s">
        <v>403</v>
      </c>
      <c r="F177" s="15" t="s">
        <v>15</v>
      </c>
      <c r="G177" s="15">
        <v>65</v>
      </c>
      <c r="H177" s="15" t="s">
        <v>28</v>
      </c>
      <c r="I177" s="6">
        <f t="shared" si="39"/>
        <v>8</v>
      </c>
      <c r="J177" s="32" t="s">
        <v>404</v>
      </c>
      <c r="K177" s="37">
        <v>100</v>
      </c>
      <c r="L177" s="32">
        <v>4.5</v>
      </c>
      <c r="M177" s="32">
        <f>G177/K177</f>
        <v>0.65</v>
      </c>
      <c r="N177" s="23" t="s">
        <v>251</v>
      </c>
      <c r="O177" s="7"/>
      <c r="P177" s="76" t="s">
        <v>252</v>
      </c>
      <c r="Q177">
        <f>G177/2</f>
        <v>32.5</v>
      </c>
      <c r="R177">
        <f>K177/2</f>
        <v>50</v>
      </c>
      <c r="S177">
        <f t="shared" si="27"/>
        <v>0.65</v>
      </c>
      <c r="T177">
        <f t="shared" si="28"/>
        <v>260</v>
      </c>
      <c r="U177">
        <f t="shared" si="29"/>
        <v>520</v>
      </c>
    </row>
    <row r="178" spans="1:21" x14ac:dyDescent="0.3">
      <c r="A178" s="13">
        <v>44949</v>
      </c>
      <c r="B178" s="13" t="s">
        <v>397</v>
      </c>
      <c r="C178" s="15" t="s">
        <v>12</v>
      </c>
      <c r="D178" s="15" t="s">
        <v>406</v>
      </c>
      <c r="E178" s="35" t="s">
        <v>446</v>
      </c>
      <c r="F178" s="15" t="s">
        <v>15</v>
      </c>
      <c r="G178" s="15">
        <v>75</v>
      </c>
      <c r="H178" s="15" t="s">
        <v>16</v>
      </c>
      <c r="I178" s="6">
        <f t="shared" si="39"/>
        <v>3.75</v>
      </c>
      <c r="J178" s="75" t="s">
        <v>100</v>
      </c>
      <c r="K178" s="75">
        <v>100</v>
      </c>
      <c r="L178" s="64">
        <v>5.5</v>
      </c>
      <c r="M178" s="32">
        <v>4.5</v>
      </c>
      <c r="N178" s="24" t="s">
        <v>35</v>
      </c>
      <c r="O178" s="75"/>
      <c r="Q178">
        <f t="shared" ref="Q178" si="67">G178</f>
        <v>75</v>
      </c>
      <c r="R178">
        <f t="shared" ref="R178" si="68">K178</f>
        <v>100</v>
      </c>
      <c r="S178">
        <f t="shared" si="27"/>
        <v>0.75</v>
      </c>
      <c r="T178">
        <f t="shared" si="28"/>
        <v>281.25</v>
      </c>
      <c r="U178">
        <f t="shared" si="29"/>
        <v>281.25</v>
      </c>
    </row>
    <row r="179" spans="1:21" ht="43.2" hidden="1" x14ac:dyDescent="0.3">
      <c r="A179" s="13">
        <v>44950</v>
      </c>
      <c r="B179" s="14" t="s">
        <v>397</v>
      </c>
      <c r="C179" s="15" t="s">
        <v>20</v>
      </c>
      <c r="D179" s="15" t="s">
        <v>402</v>
      </c>
      <c r="E179" s="35" t="s">
        <v>411</v>
      </c>
      <c r="F179" s="15" t="s">
        <v>15</v>
      </c>
      <c r="G179" s="15">
        <v>65</v>
      </c>
      <c r="H179" s="15" t="s">
        <v>28</v>
      </c>
      <c r="I179" s="6">
        <f t="shared" si="39"/>
        <v>8</v>
      </c>
      <c r="J179" s="32" t="s">
        <v>250</v>
      </c>
      <c r="K179" s="37">
        <v>100</v>
      </c>
      <c r="L179" s="32">
        <v>4.5</v>
      </c>
      <c r="M179" s="32">
        <f>G179/K179</f>
        <v>0.65</v>
      </c>
      <c r="N179" s="23" t="s">
        <v>251</v>
      </c>
      <c r="O179" s="7"/>
      <c r="P179" s="76" t="s">
        <v>252</v>
      </c>
      <c r="Q179">
        <f>G179/2</f>
        <v>32.5</v>
      </c>
      <c r="R179">
        <f>K179/2</f>
        <v>50</v>
      </c>
      <c r="S179">
        <f t="shared" si="27"/>
        <v>0.65</v>
      </c>
      <c r="T179">
        <f t="shared" si="28"/>
        <v>260</v>
      </c>
      <c r="U179">
        <f t="shared" si="29"/>
        <v>520</v>
      </c>
    </row>
    <row r="180" spans="1:21" x14ac:dyDescent="0.3">
      <c r="A180" s="13">
        <v>44950</v>
      </c>
      <c r="B180" s="13" t="s">
        <v>397</v>
      </c>
      <c r="C180" s="15" t="s">
        <v>12</v>
      </c>
      <c r="D180" s="15" t="s">
        <v>406</v>
      </c>
      <c r="E180" s="35" t="s">
        <v>455</v>
      </c>
      <c r="F180" s="15" t="s">
        <v>15</v>
      </c>
      <c r="G180" s="15">
        <v>75</v>
      </c>
      <c r="H180" s="15" t="s">
        <v>16</v>
      </c>
      <c r="I180" s="6">
        <f t="shared" si="39"/>
        <v>3.75</v>
      </c>
      <c r="J180" s="75" t="s">
        <v>100</v>
      </c>
      <c r="K180" s="75">
        <v>100</v>
      </c>
      <c r="L180" s="64">
        <v>5.5</v>
      </c>
      <c r="M180" s="32">
        <v>4.5</v>
      </c>
      <c r="N180" s="24" t="s">
        <v>35</v>
      </c>
      <c r="O180" s="75"/>
      <c r="Q180">
        <f t="shared" ref="Q180" si="69">G180</f>
        <v>75</v>
      </c>
      <c r="R180">
        <f t="shared" ref="R180" si="70">K180</f>
        <v>100</v>
      </c>
      <c r="S180">
        <f t="shared" si="27"/>
        <v>0.75</v>
      </c>
      <c r="T180">
        <f t="shared" si="28"/>
        <v>281.25</v>
      </c>
      <c r="U180">
        <f t="shared" si="29"/>
        <v>281.25</v>
      </c>
    </row>
    <row r="181" spans="1:21" ht="43.2" hidden="1" x14ac:dyDescent="0.3">
      <c r="A181" s="13">
        <v>44951</v>
      </c>
      <c r="B181" s="14" t="s">
        <v>397</v>
      </c>
      <c r="C181" s="15" t="s">
        <v>20</v>
      </c>
      <c r="D181" s="15" t="s">
        <v>402</v>
      </c>
      <c r="E181" s="35" t="s">
        <v>415</v>
      </c>
      <c r="F181" s="15" t="s">
        <v>15</v>
      </c>
      <c r="G181" s="15">
        <v>65</v>
      </c>
      <c r="H181" s="15" t="s">
        <v>28</v>
      </c>
      <c r="I181" s="6">
        <f t="shared" si="39"/>
        <v>8</v>
      </c>
      <c r="J181" s="32" t="s">
        <v>404</v>
      </c>
      <c r="K181" s="37">
        <v>100</v>
      </c>
      <c r="L181" s="32">
        <v>4.5</v>
      </c>
      <c r="M181" s="32">
        <f t="shared" ref="M181:M188" si="71">G181/K181</f>
        <v>0.65</v>
      </c>
      <c r="N181" s="23" t="s">
        <v>251</v>
      </c>
      <c r="O181" s="7"/>
      <c r="P181" s="76" t="s">
        <v>252</v>
      </c>
      <c r="Q181">
        <f t="shared" ref="Q181:Q188" si="72">G181/2</f>
        <v>32.5</v>
      </c>
      <c r="R181">
        <f t="shared" ref="R181:R188" si="73">K181/2</f>
        <v>50</v>
      </c>
      <c r="S181">
        <f t="shared" ref="S181:S188" si="74">Q181/R181</f>
        <v>0.65</v>
      </c>
      <c r="T181">
        <f t="shared" ref="T181:T188" si="75">Q181*I181</f>
        <v>260</v>
      </c>
      <c r="U181">
        <f t="shared" ref="U181:U188" si="76">G181*I181</f>
        <v>520</v>
      </c>
    </row>
    <row r="182" spans="1:21" ht="43.2" hidden="1" x14ac:dyDescent="0.3">
      <c r="A182" s="13">
        <v>44952</v>
      </c>
      <c r="B182" s="14" t="s">
        <v>397</v>
      </c>
      <c r="C182" s="15" t="s">
        <v>20</v>
      </c>
      <c r="D182" s="15" t="s">
        <v>402</v>
      </c>
      <c r="E182" s="35" t="s">
        <v>427</v>
      </c>
      <c r="F182" s="15" t="s">
        <v>15</v>
      </c>
      <c r="G182" s="15">
        <v>65</v>
      </c>
      <c r="H182" s="15" t="s">
        <v>28</v>
      </c>
      <c r="I182" s="6">
        <f t="shared" si="39"/>
        <v>8</v>
      </c>
      <c r="J182" s="32" t="s">
        <v>250</v>
      </c>
      <c r="K182" s="37">
        <v>100</v>
      </c>
      <c r="L182" s="32">
        <v>4.5</v>
      </c>
      <c r="M182" s="32">
        <f t="shared" si="71"/>
        <v>0.65</v>
      </c>
      <c r="N182" s="23" t="s">
        <v>251</v>
      </c>
      <c r="O182" s="7"/>
      <c r="P182" s="76" t="s">
        <v>252</v>
      </c>
      <c r="Q182">
        <f t="shared" si="72"/>
        <v>32.5</v>
      </c>
      <c r="R182">
        <f t="shared" si="73"/>
        <v>50</v>
      </c>
      <c r="S182">
        <f t="shared" si="74"/>
        <v>0.65</v>
      </c>
      <c r="T182">
        <f t="shared" si="75"/>
        <v>260</v>
      </c>
      <c r="U182">
        <f t="shared" si="76"/>
        <v>520</v>
      </c>
    </row>
    <row r="183" spans="1:21" ht="43.2" hidden="1" x14ac:dyDescent="0.3">
      <c r="A183" s="13">
        <v>44953</v>
      </c>
      <c r="B183" s="14" t="s">
        <v>397</v>
      </c>
      <c r="C183" s="15" t="s">
        <v>20</v>
      </c>
      <c r="D183" s="15" t="s">
        <v>402</v>
      </c>
      <c r="E183" s="35" t="s">
        <v>432</v>
      </c>
      <c r="F183" s="15" t="s">
        <v>15</v>
      </c>
      <c r="G183" s="15">
        <v>65</v>
      </c>
      <c r="H183" s="15" t="s">
        <v>28</v>
      </c>
      <c r="I183" s="6">
        <f t="shared" si="39"/>
        <v>8</v>
      </c>
      <c r="J183" s="32" t="s">
        <v>404</v>
      </c>
      <c r="K183" s="37">
        <v>100</v>
      </c>
      <c r="L183" s="32">
        <v>4.5</v>
      </c>
      <c r="M183" s="32">
        <f t="shared" si="71"/>
        <v>0.65</v>
      </c>
      <c r="N183" s="23" t="s">
        <v>251</v>
      </c>
      <c r="O183" s="7"/>
      <c r="P183" s="76" t="s">
        <v>252</v>
      </c>
      <c r="Q183">
        <f t="shared" si="72"/>
        <v>32.5</v>
      </c>
      <c r="R183">
        <f t="shared" si="73"/>
        <v>50</v>
      </c>
      <c r="S183">
        <f t="shared" si="74"/>
        <v>0.65</v>
      </c>
      <c r="T183">
        <f t="shared" si="75"/>
        <v>260</v>
      </c>
      <c r="U183">
        <f t="shared" si="76"/>
        <v>520</v>
      </c>
    </row>
    <row r="184" spans="1:21" ht="43.2" hidden="1" x14ac:dyDescent="0.3">
      <c r="A184" s="13">
        <v>44956</v>
      </c>
      <c r="B184" s="14" t="s">
        <v>397</v>
      </c>
      <c r="C184" s="15" t="s">
        <v>20</v>
      </c>
      <c r="D184" s="15" t="s">
        <v>402</v>
      </c>
      <c r="E184" s="35" t="s">
        <v>403</v>
      </c>
      <c r="F184" s="15" t="s">
        <v>15</v>
      </c>
      <c r="G184" s="15">
        <v>65</v>
      </c>
      <c r="H184" s="15" t="s">
        <v>28</v>
      </c>
      <c r="I184" s="6">
        <f t="shared" si="39"/>
        <v>8</v>
      </c>
      <c r="J184" s="32" t="s">
        <v>404</v>
      </c>
      <c r="K184" s="37">
        <v>100</v>
      </c>
      <c r="L184" s="32">
        <v>4.5</v>
      </c>
      <c r="M184" s="32">
        <f t="shared" si="71"/>
        <v>0.65</v>
      </c>
      <c r="N184" s="23" t="s">
        <v>251</v>
      </c>
      <c r="O184" s="7"/>
      <c r="P184" s="76" t="s">
        <v>252</v>
      </c>
      <c r="Q184">
        <f t="shared" si="72"/>
        <v>32.5</v>
      </c>
      <c r="R184">
        <f t="shared" si="73"/>
        <v>50</v>
      </c>
      <c r="S184">
        <f t="shared" si="74"/>
        <v>0.65</v>
      </c>
      <c r="T184">
        <f t="shared" si="75"/>
        <v>260</v>
      </c>
      <c r="U184">
        <f t="shared" si="76"/>
        <v>520</v>
      </c>
    </row>
    <row r="185" spans="1:21" ht="43.2" hidden="1" x14ac:dyDescent="0.3">
      <c r="A185" s="13">
        <v>44957</v>
      </c>
      <c r="B185" s="14" t="s">
        <v>397</v>
      </c>
      <c r="C185" s="15" t="s">
        <v>20</v>
      </c>
      <c r="D185" s="15" t="s">
        <v>402</v>
      </c>
      <c r="E185" s="35" t="s">
        <v>411</v>
      </c>
      <c r="F185" s="15" t="s">
        <v>15</v>
      </c>
      <c r="G185" s="15">
        <v>65</v>
      </c>
      <c r="H185" s="15" t="s">
        <v>28</v>
      </c>
      <c r="I185" s="6">
        <f t="shared" si="39"/>
        <v>8</v>
      </c>
      <c r="J185" s="32" t="s">
        <v>250</v>
      </c>
      <c r="K185" s="37">
        <v>100</v>
      </c>
      <c r="L185" s="32">
        <v>4.5</v>
      </c>
      <c r="M185" s="32">
        <f t="shared" si="71"/>
        <v>0.65</v>
      </c>
      <c r="N185" s="23" t="s">
        <v>251</v>
      </c>
      <c r="O185" s="7"/>
      <c r="P185" s="76" t="s">
        <v>252</v>
      </c>
      <c r="Q185">
        <f t="shared" si="72"/>
        <v>32.5</v>
      </c>
      <c r="R185">
        <f t="shared" si="73"/>
        <v>50</v>
      </c>
      <c r="S185">
        <f t="shared" si="74"/>
        <v>0.65</v>
      </c>
      <c r="T185">
        <f t="shared" si="75"/>
        <v>260</v>
      </c>
      <c r="U185">
        <f t="shared" si="76"/>
        <v>520</v>
      </c>
    </row>
    <row r="186" spans="1:21" ht="43.2" hidden="1" x14ac:dyDescent="0.3">
      <c r="A186" s="13">
        <v>44958</v>
      </c>
      <c r="B186" s="14" t="s">
        <v>397</v>
      </c>
      <c r="C186" s="15" t="s">
        <v>20</v>
      </c>
      <c r="D186" s="15" t="s">
        <v>402</v>
      </c>
      <c r="E186" s="35" t="s">
        <v>415</v>
      </c>
      <c r="F186" s="15" t="s">
        <v>15</v>
      </c>
      <c r="G186" s="15">
        <v>65</v>
      </c>
      <c r="H186" s="15" t="s">
        <v>28</v>
      </c>
      <c r="I186" s="6">
        <f t="shared" si="39"/>
        <v>8</v>
      </c>
      <c r="J186" s="32" t="s">
        <v>404</v>
      </c>
      <c r="K186" s="37">
        <v>100</v>
      </c>
      <c r="L186" s="32">
        <v>4.5</v>
      </c>
      <c r="M186" s="32">
        <f t="shared" si="71"/>
        <v>0.65</v>
      </c>
      <c r="N186" s="23" t="s">
        <v>251</v>
      </c>
      <c r="O186" s="7"/>
      <c r="P186" s="76" t="s">
        <v>252</v>
      </c>
      <c r="Q186">
        <f t="shared" si="72"/>
        <v>32.5</v>
      </c>
      <c r="R186">
        <f t="shared" si="73"/>
        <v>50</v>
      </c>
      <c r="S186">
        <f t="shared" si="74"/>
        <v>0.65</v>
      </c>
      <c r="T186">
        <f t="shared" si="75"/>
        <v>260</v>
      </c>
      <c r="U186">
        <f t="shared" si="76"/>
        <v>520</v>
      </c>
    </row>
    <row r="187" spans="1:21" ht="43.2" hidden="1" x14ac:dyDescent="0.3">
      <c r="A187" s="13">
        <v>44959</v>
      </c>
      <c r="B187" s="14" t="s">
        <v>397</v>
      </c>
      <c r="C187" s="15" t="s">
        <v>20</v>
      </c>
      <c r="D187" s="15" t="s">
        <v>402</v>
      </c>
      <c r="E187" s="35" t="s">
        <v>427</v>
      </c>
      <c r="F187" s="15" t="s">
        <v>15</v>
      </c>
      <c r="G187" s="15">
        <v>65</v>
      </c>
      <c r="H187" s="15" t="s">
        <v>28</v>
      </c>
      <c r="I187" s="6">
        <f t="shared" si="39"/>
        <v>8</v>
      </c>
      <c r="J187" s="32" t="s">
        <v>250</v>
      </c>
      <c r="K187" s="37">
        <v>100</v>
      </c>
      <c r="L187" s="32">
        <v>4.5</v>
      </c>
      <c r="M187" s="32">
        <f t="shared" si="71"/>
        <v>0.65</v>
      </c>
      <c r="N187" s="23" t="s">
        <v>251</v>
      </c>
      <c r="O187" s="7"/>
      <c r="P187" s="76" t="s">
        <v>252</v>
      </c>
      <c r="Q187">
        <f t="shared" si="72"/>
        <v>32.5</v>
      </c>
      <c r="R187">
        <f t="shared" si="73"/>
        <v>50</v>
      </c>
      <c r="S187">
        <f t="shared" si="74"/>
        <v>0.65</v>
      </c>
      <c r="T187">
        <f t="shared" si="75"/>
        <v>260</v>
      </c>
      <c r="U187">
        <f t="shared" si="76"/>
        <v>520</v>
      </c>
    </row>
    <row r="188" spans="1:21" ht="43.2" hidden="1" x14ac:dyDescent="0.3">
      <c r="A188" s="13">
        <v>44960</v>
      </c>
      <c r="B188" s="14" t="s">
        <v>397</v>
      </c>
      <c r="C188" s="15" t="s">
        <v>20</v>
      </c>
      <c r="D188" s="15" t="s">
        <v>402</v>
      </c>
      <c r="E188" s="35" t="s">
        <v>432</v>
      </c>
      <c r="F188" s="15" t="s">
        <v>15</v>
      </c>
      <c r="G188" s="15">
        <v>65</v>
      </c>
      <c r="H188" s="15" t="s">
        <v>28</v>
      </c>
      <c r="I188" s="6">
        <f t="shared" si="39"/>
        <v>8</v>
      </c>
      <c r="J188" s="32" t="s">
        <v>404</v>
      </c>
      <c r="K188" s="37">
        <v>100</v>
      </c>
      <c r="L188" s="32">
        <v>4.5</v>
      </c>
      <c r="M188" s="32">
        <f t="shared" si="71"/>
        <v>0.65</v>
      </c>
      <c r="N188" s="23" t="s">
        <v>251</v>
      </c>
      <c r="O188" s="7"/>
      <c r="P188" s="76" t="s">
        <v>252</v>
      </c>
      <c r="Q188">
        <f t="shared" si="72"/>
        <v>32.5</v>
      </c>
      <c r="R188">
        <f t="shared" si="73"/>
        <v>50</v>
      </c>
      <c r="S188">
        <f t="shared" si="74"/>
        <v>0.65</v>
      </c>
      <c r="T188">
        <f t="shared" si="75"/>
        <v>260</v>
      </c>
      <c r="U188">
        <f t="shared" si="76"/>
        <v>520</v>
      </c>
    </row>
    <row r="191" spans="1:21" ht="115.2" x14ac:dyDescent="0.3">
      <c r="B191" s="85" t="s">
        <v>615</v>
      </c>
      <c r="C191" s="80" t="s">
        <v>558</v>
      </c>
      <c r="D191" s="80" t="s">
        <v>559</v>
      </c>
      <c r="E191" s="81" t="s">
        <v>560</v>
      </c>
      <c r="F191" s="82" t="s">
        <v>561</v>
      </c>
      <c r="G191" s="83" t="s">
        <v>562</v>
      </c>
      <c r="H191" s="84" t="s">
        <v>563</v>
      </c>
    </row>
    <row r="192" spans="1:21" x14ac:dyDescent="0.3">
      <c r="A192" s="70" t="s">
        <v>645</v>
      </c>
      <c r="B192">
        <f>SUM(I2:I89)</f>
        <v>234.5</v>
      </c>
      <c r="C192">
        <f>SUM(U2:U89)/(SUM($I$2:$I$89))</f>
        <v>26.950959488272922</v>
      </c>
      <c r="D192">
        <f>SUM(T2:T89)/(SUM($I$2:$I$89))</f>
        <v>26.950959488272922</v>
      </c>
      <c r="E192">
        <f>(($B192*4.5*AVERAGE(G2:G89))/(280*AVERAGE($M$2:$M$89)*($B192/280)))</f>
        <v>157.75552898983872</v>
      </c>
      <c r="F192">
        <f>(($B192*4.5*AVERAGE(Q2:Q89))/(280*AVERAGE(S2:S89)*($B192/280)))</f>
        <v>225.00000000000031</v>
      </c>
      <c r="G192">
        <f>(($B192*4.5*$C192)/(280*AVERAGE($M$2:$M$89)*($B192/280)))</f>
        <v>159.48266523245792</v>
      </c>
      <c r="H192">
        <f>(($B192*4.5*$D192)/(280*AVERAGE($M$2:$M$89)*($B192/280)))</f>
        <v>159.48266523245792</v>
      </c>
    </row>
    <row r="193" spans="1:16" x14ac:dyDescent="0.3">
      <c r="A193" s="70" t="s">
        <v>646</v>
      </c>
      <c r="B193">
        <f>SUM(I90:I153)</f>
        <v>252.5</v>
      </c>
      <c r="C193">
        <f>SUM(U90:U153)/(SUM($I$90:$I$153))</f>
        <v>54.594059405940591</v>
      </c>
      <c r="D193">
        <f>SUM(T90:T153)/(SUM($I$90:$I$153))</f>
        <v>32.637623762376236</v>
      </c>
      <c r="E193">
        <f>(($B193*4.5*AVERAGE(G155:G178))/(280*AVERAGE($M$90:$M$153)*($B193/280)))</f>
        <v>275.89565217391282</v>
      </c>
      <c r="F193">
        <f>(($B193*4.5*AVERAGE($Q90:$Q153))/(280*AVERAGE($S90:$S153)*($B193/280)))</f>
        <v>225.00000000000003</v>
      </c>
      <c r="G193">
        <f>(($B193*4.5*$C193)/(280*AVERAGE($M$90:$M$153)*($B193/280)))</f>
        <v>273.44502798105879</v>
      </c>
      <c r="H193">
        <f>(($B193*4.5*$D193)/(280*AVERAGE($M$18:$M$41)*($B193/280)))</f>
        <v>297.70805458924269</v>
      </c>
    </row>
    <row r="194" spans="1:16" x14ac:dyDescent="0.3">
      <c r="A194" s="70" t="s">
        <v>647</v>
      </c>
      <c r="B194">
        <f>SUM(I154:I188)</f>
        <v>214.75</v>
      </c>
      <c r="C194">
        <f>SUM(U154:U188)/(SUM($I$154:$I$188))</f>
        <v>61.388824214202565</v>
      </c>
      <c r="D194">
        <f>SUM(T154:T188)/(SUM($I$154:$I$188))</f>
        <v>37.174621653084984</v>
      </c>
      <c r="E194">
        <f>(($B194*4.5*AVERAGE(G154:G188))/(160*AVERAGE($M$154:$M$188)*($B194/160)))</f>
        <v>114.42857142857136</v>
      </c>
      <c r="F194">
        <f>(($B194*4.5*AVERAGE(Q154:Q188))/(280*AVERAGE(S154:S188)*($B194/280)))</f>
        <v>296.67295894289765</v>
      </c>
      <c r="G194">
        <f>(($B194*4.5*$C194)/(160*AVERAGE($M$154:$M$188)*($B194/160)))</f>
        <v>120.10856911474406</v>
      </c>
      <c r="H194">
        <f>(($B194*4.5*$D194)/(160*AVERAGE($M$154:$M$188)*($B194/160)))</f>
        <v>72.732955408209691</v>
      </c>
    </row>
    <row r="196" spans="1:16" x14ac:dyDescent="0.3">
      <c r="A196" s="137" t="s">
        <v>637</v>
      </c>
      <c r="J196" s="137" t="s">
        <v>638</v>
      </c>
    </row>
    <row r="197" spans="1:16" ht="15" thickBot="1" x14ac:dyDescent="0.35">
      <c r="A197" s="70" t="s">
        <v>619</v>
      </c>
      <c r="B197" s="47" t="s">
        <v>620</v>
      </c>
      <c r="C197" s="125" t="s">
        <v>588</v>
      </c>
      <c r="D197" s="56" t="s">
        <v>589</v>
      </c>
      <c r="E197" s="124" t="s">
        <v>629</v>
      </c>
      <c r="F197" s="56" t="s">
        <v>590</v>
      </c>
      <c r="G197" s="125" t="s">
        <v>630</v>
      </c>
      <c r="J197" s="70" t="s">
        <v>619</v>
      </c>
      <c r="K197" s="47" t="s">
        <v>620</v>
      </c>
      <c r="L197" s="125" t="s">
        <v>588</v>
      </c>
      <c r="M197" s="56" t="s">
        <v>589</v>
      </c>
      <c r="N197" s="124" t="s">
        <v>629</v>
      </c>
      <c r="O197" s="56" t="s">
        <v>590</v>
      </c>
      <c r="P197" s="125" t="s">
        <v>630</v>
      </c>
    </row>
    <row r="198" spans="1:16" x14ac:dyDescent="0.3">
      <c r="A198" s="260" t="s">
        <v>11</v>
      </c>
      <c r="B198" s="263">
        <f>$B$192/(7*40)</f>
        <v>0.83750000000000002</v>
      </c>
      <c r="C198" s="126">
        <v>1</v>
      </c>
      <c r="D198" s="112" t="s">
        <v>593</v>
      </c>
      <c r="E198" s="118">
        <f>SUM($I$2:$I$4)/40</f>
        <v>0.28125</v>
      </c>
      <c r="G198">
        <f>E198*40</f>
        <v>11.25</v>
      </c>
      <c r="J198" s="260" t="s">
        <v>11</v>
      </c>
      <c r="K198" s="263">
        <f>$B$192/(7*40)</f>
        <v>0.83750000000000002</v>
      </c>
      <c r="L198" s="126">
        <v>1</v>
      </c>
      <c r="M198" s="112" t="s">
        <v>593</v>
      </c>
      <c r="N198" s="118">
        <f>SUM($I$2:$I$4)/40</f>
        <v>0.28125</v>
      </c>
      <c r="P198">
        <f>N198*40</f>
        <v>11.25</v>
      </c>
    </row>
    <row r="199" spans="1:16" x14ac:dyDescent="0.3">
      <c r="A199" s="261"/>
      <c r="B199" s="264"/>
      <c r="C199" s="127">
        <v>2</v>
      </c>
      <c r="D199" s="6" t="s">
        <v>594</v>
      </c>
      <c r="E199" s="119">
        <f>SUM($I$5:$I$9)/40</f>
        <v>0.35625000000000001</v>
      </c>
      <c r="G199">
        <f t="shared" ref="G199:G217" si="77">E199*40</f>
        <v>14.25</v>
      </c>
      <c r="J199" s="261"/>
      <c r="K199" s="264"/>
      <c r="L199" s="127">
        <v>2</v>
      </c>
      <c r="M199" s="6" t="s">
        <v>594</v>
      </c>
      <c r="N199" s="119">
        <f>SUM($I$5:$I$9)/40</f>
        <v>0.35625000000000001</v>
      </c>
      <c r="P199">
        <f t="shared" ref="P199:P217" si="78">N199*40</f>
        <v>14.25</v>
      </c>
    </row>
    <row r="200" spans="1:16" x14ac:dyDescent="0.3">
      <c r="A200" s="261"/>
      <c r="B200" s="264"/>
      <c r="C200" s="127">
        <v>3</v>
      </c>
      <c r="D200" s="6" t="s">
        <v>595</v>
      </c>
      <c r="E200" s="119">
        <f>((SUM($I$10:$I$17,$I$22:$I$25)/2)+SUM($I$18:$I$21))/40</f>
        <v>0.63749999999999996</v>
      </c>
      <c r="G200">
        <f t="shared" si="77"/>
        <v>25.5</v>
      </c>
      <c r="J200" s="261"/>
      <c r="K200" s="264"/>
      <c r="L200" s="127">
        <v>3</v>
      </c>
      <c r="M200" s="6" t="s">
        <v>595</v>
      </c>
      <c r="N200" s="119">
        <f>((SUM($I$10:$I$17,$I$22:$I$25)/2)+SUM($I$18:$I$21))/40</f>
        <v>0.63749999999999996</v>
      </c>
      <c r="P200">
        <f t="shared" si="78"/>
        <v>25.5</v>
      </c>
    </row>
    <row r="201" spans="1:16" x14ac:dyDescent="0.3">
      <c r="A201" s="261"/>
      <c r="B201" s="264"/>
      <c r="C201" s="127">
        <v>4</v>
      </c>
      <c r="D201" s="6" t="s">
        <v>596</v>
      </c>
      <c r="E201" s="119">
        <f>((SUM($I$26:$I$33,$I$38:$I$41)/2)+SUM($I$34:$I$37)+$I$42)/40</f>
        <v>0.71250000000000002</v>
      </c>
      <c r="F201" s="56" t="s">
        <v>648</v>
      </c>
      <c r="G201">
        <f t="shared" si="77"/>
        <v>28.5</v>
      </c>
      <c r="J201" s="261"/>
      <c r="K201" s="264"/>
      <c r="L201" s="127">
        <v>4</v>
      </c>
      <c r="M201" s="6" t="s">
        <v>596</v>
      </c>
      <c r="N201" s="119">
        <f>((SUM($I$26:$I$33,$I$38:$I$41)/2)+SUM($I$34:$I$37))/40</f>
        <v>0.63749999999999996</v>
      </c>
      <c r="O201" s="56"/>
      <c r="P201">
        <f t="shared" si="78"/>
        <v>25.5</v>
      </c>
    </row>
    <row r="202" spans="1:16" x14ac:dyDescent="0.3">
      <c r="A202" s="261"/>
      <c r="B202" s="264"/>
      <c r="C202" s="127">
        <v>5</v>
      </c>
      <c r="D202" s="6" t="s">
        <v>597</v>
      </c>
      <c r="E202" s="119">
        <f>((SUM($I$43:$I$44,$I$46:$I$47,$I$52:$I$57,$I$59:$I$66)/2)+(SUM($I$49:$I$51)/3)+$I$45+$I$48+$I$58+$I$67)/40</f>
        <v>0.94374999999999998</v>
      </c>
      <c r="F202" s="56" t="s">
        <v>648</v>
      </c>
      <c r="G202">
        <f t="shared" si="77"/>
        <v>37.75</v>
      </c>
      <c r="J202" s="261"/>
      <c r="K202" s="264"/>
      <c r="L202" s="127">
        <v>5</v>
      </c>
      <c r="M202" s="6" t="s">
        <v>597</v>
      </c>
      <c r="N202" s="119">
        <f>((SUM($I$43:$I$44,$I$46:$I$47,$I$52:$I$57,$I$59:$I$66)/2)+(SUM($I$49:$I$51)/3))/40</f>
        <v>0.64375000000000004</v>
      </c>
      <c r="O202" s="56"/>
      <c r="P202">
        <f t="shared" si="78"/>
        <v>25.75</v>
      </c>
    </row>
    <row r="203" spans="1:16" x14ac:dyDescent="0.3">
      <c r="A203" s="261"/>
      <c r="B203" s="264"/>
      <c r="C203" s="127">
        <v>6</v>
      </c>
      <c r="D203" s="6" t="s">
        <v>598</v>
      </c>
      <c r="E203" s="119">
        <f>((SUM($I$68:$I$83)/2)+$I$84+$I$85)/40</f>
        <v>0.71250000000000002</v>
      </c>
      <c r="F203" s="56"/>
      <c r="G203">
        <f t="shared" si="77"/>
        <v>28.5</v>
      </c>
      <c r="J203" s="261"/>
      <c r="K203" s="264"/>
      <c r="L203" s="127">
        <v>6</v>
      </c>
      <c r="M203" s="6" t="s">
        <v>598</v>
      </c>
      <c r="N203" s="119">
        <f>((SUM($I$68:$I$83)/2)+$I$84+$I$85)/40</f>
        <v>0.71250000000000002</v>
      </c>
      <c r="O203" s="56"/>
      <c r="P203">
        <f t="shared" si="78"/>
        <v>28.5</v>
      </c>
    </row>
    <row r="204" spans="1:16" x14ac:dyDescent="0.3">
      <c r="A204" s="261"/>
      <c r="B204" s="264"/>
      <c r="C204" s="127">
        <v>7</v>
      </c>
      <c r="D204" s="6" t="s">
        <v>599</v>
      </c>
      <c r="E204" s="119">
        <f>SUM($I$86:$I$89)/40</f>
        <v>0.27500000000000002</v>
      </c>
      <c r="G204">
        <f t="shared" si="77"/>
        <v>11</v>
      </c>
      <c r="J204" s="261"/>
      <c r="K204" s="264"/>
      <c r="L204" s="127">
        <v>7</v>
      </c>
      <c r="M204" s="6" t="s">
        <v>599</v>
      </c>
      <c r="N204" s="119">
        <f>SUM($I$86:$I$89)/40</f>
        <v>0.27500000000000002</v>
      </c>
      <c r="P204">
        <f t="shared" si="78"/>
        <v>11</v>
      </c>
    </row>
    <row r="205" spans="1:16" ht="15" thickBot="1" x14ac:dyDescent="0.35">
      <c r="A205" s="262"/>
      <c r="B205" s="265"/>
      <c r="C205" s="128">
        <v>8</v>
      </c>
      <c r="D205" s="113" t="s">
        <v>600</v>
      </c>
      <c r="E205" s="136">
        <f>0/40</f>
        <v>0</v>
      </c>
      <c r="F205" s="56" t="s">
        <v>601</v>
      </c>
      <c r="G205">
        <f t="shared" si="77"/>
        <v>0</v>
      </c>
      <c r="J205" s="262"/>
      <c r="K205" s="265"/>
      <c r="L205" s="128">
        <v>8</v>
      </c>
      <c r="M205" s="113" t="s">
        <v>600</v>
      </c>
      <c r="N205" s="136">
        <f>0/40</f>
        <v>0</v>
      </c>
      <c r="O205" s="56" t="s">
        <v>601</v>
      </c>
      <c r="P205">
        <f t="shared" si="78"/>
        <v>0</v>
      </c>
    </row>
    <row r="206" spans="1:16" x14ac:dyDescent="0.3">
      <c r="A206" s="266" t="s">
        <v>246</v>
      </c>
      <c r="B206" s="269">
        <f>$B$193/(7*40)</f>
        <v>0.9017857142857143</v>
      </c>
      <c r="C206" s="129">
        <v>1</v>
      </c>
      <c r="D206" s="114" t="s">
        <v>602</v>
      </c>
      <c r="E206" s="120">
        <f>SUM($I$90:$I$91)/40</f>
        <v>0.41249999999999998</v>
      </c>
      <c r="G206">
        <f t="shared" si="77"/>
        <v>16.5</v>
      </c>
      <c r="J206" s="266" t="s">
        <v>246</v>
      </c>
      <c r="K206" s="269">
        <f>$B$193/(7*40)</f>
        <v>0.9017857142857143</v>
      </c>
      <c r="L206" s="129">
        <v>1</v>
      </c>
      <c r="M206" s="114" t="s">
        <v>602</v>
      </c>
      <c r="N206" s="120">
        <f>SUM($I$90:$I$91)/40</f>
        <v>0.41249999999999998</v>
      </c>
      <c r="P206">
        <f t="shared" si="78"/>
        <v>16.5</v>
      </c>
    </row>
    <row r="207" spans="1:16" x14ac:dyDescent="0.3">
      <c r="A207" s="267"/>
      <c r="B207" s="270"/>
      <c r="C207" s="130">
        <v>2</v>
      </c>
      <c r="D207" s="55" t="s">
        <v>603</v>
      </c>
      <c r="E207" s="121">
        <f>SUM($I$92:$I$93)/40</f>
        <v>0.41249999999999998</v>
      </c>
      <c r="G207">
        <f t="shared" si="77"/>
        <v>16.5</v>
      </c>
      <c r="J207" s="267"/>
      <c r="K207" s="270"/>
      <c r="L207" s="130">
        <v>2</v>
      </c>
      <c r="M207" s="55" t="s">
        <v>603</v>
      </c>
      <c r="N207" s="121">
        <f>SUM($I$92:$I$93)/40</f>
        <v>0.41249999999999998</v>
      </c>
      <c r="P207">
        <f t="shared" si="78"/>
        <v>16.5</v>
      </c>
    </row>
    <row r="208" spans="1:16" x14ac:dyDescent="0.3">
      <c r="A208" s="267"/>
      <c r="B208" s="270"/>
      <c r="C208" s="130">
        <v>3</v>
      </c>
      <c r="D208" s="55" t="s">
        <v>604</v>
      </c>
      <c r="E208" s="121">
        <f>((SUM($I$95:$I$102,$I$106:$I$109)/2)+$I$94+SUM($I$103:$I$105))/40</f>
        <v>0.95625000000000004</v>
      </c>
      <c r="F208" s="56" t="s">
        <v>648</v>
      </c>
      <c r="G208">
        <f t="shared" si="77"/>
        <v>38.25</v>
      </c>
      <c r="J208" s="267"/>
      <c r="K208" s="270"/>
      <c r="L208" s="130">
        <v>3</v>
      </c>
      <c r="M208" s="55" t="s">
        <v>604</v>
      </c>
      <c r="N208" s="121">
        <f>((SUM($I$95:$I$102,$I$106:$I$109)/2)+$I$94+$I$103)/40</f>
        <v>0.80625000000000002</v>
      </c>
      <c r="O208" s="56"/>
      <c r="P208">
        <f t="shared" si="78"/>
        <v>32.25</v>
      </c>
    </row>
    <row r="209" spans="1:16" x14ac:dyDescent="0.3">
      <c r="A209" s="267"/>
      <c r="B209" s="270"/>
      <c r="C209" s="130">
        <v>4</v>
      </c>
      <c r="D209" s="55" t="s">
        <v>605</v>
      </c>
      <c r="E209" s="121">
        <f>((SUM($I$111:$I$114,$I$116:$I$119,$I$121:$I$124)/2)+$I$110+$I$115+$I$120)/40</f>
        <v>0.9</v>
      </c>
      <c r="F209" s="56" t="s">
        <v>648</v>
      </c>
      <c r="G209">
        <f t="shared" si="77"/>
        <v>36</v>
      </c>
      <c r="J209" s="267"/>
      <c r="K209" s="270"/>
      <c r="L209" s="130">
        <v>4</v>
      </c>
      <c r="M209" s="55" t="s">
        <v>605</v>
      </c>
      <c r="N209" s="121">
        <f>((SUM($I$111:$I$114,$I$118:$I$119,$I$121:$I$124)/2)+$I$110+$I$115+$I$120)/40</f>
        <v>0.82499999999999996</v>
      </c>
      <c r="O209" s="56"/>
      <c r="P209">
        <f t="shared" si="78"/>
        <v>33</v>
      </c>
    </row>
    <row r="210" spans="1:16" x14ac:dyDescent="0.3">
      <c r="A210" s="267"/>
      <c r="B210" s="270"/>
      <c r="C210" s="130">
        <v>5</v>
      </c>
      <c r="D210" s="55" t="s">
        <v>606</v>
      </c>
      <c r="E210" s="121">
        <f>(SUM($I$125:$I$128))/40</f>
        <v>0.5625</v>
      </c>
      <c r="F210" s="56" t="s">
        <v>648</v>
      </c>
      <c r="G210">
        <f t="shared" si="77"/>
        <v>22.5</v>
      </c>
      <c r="J210" s="267"/>
      <c r="K210" s="270"/>
      <c r="L210" s="130">
        <v>5</v>
      </c>
      <c r="M210" s="55" t="s">
        <v>606</v>
      </c>
      <c r="N210" s="121">
        <f>(SUM($I$125:$I$128))/40</f>
        <v>0.5625</v>
      </c>
      <c r="O210" s="56"/>
      <c r="P210">
        <f t="shared" si="78"/>
        <v>22.5</v>
      </c>
    </row>
    <row r="211" spans="1:16" x14ac:dyDescent="0.3">
      <c r="A211" s="267"/>
      <c r="B211" s="270"/>
      <c r="C211" s="130">
        <v>6</v>
      </c>
      <c r="D211" s="55" t="s">
        <v>607</v>
      </c>
      <c r="E211" s="121">
        <f>SUM($I129:$I138)/40</f>
        <v>1.1625000000000001</v>
      </c>
      <c r="F211" s="56" t="s">
        <v>648</v>
      </c>
      <c r="G211">
        <f t="shared" si="77"/>
        <v>46.5</v>
      </c>
      <c r="J211" s="267"/>
      <c r="K211" s="270"/>
      <c r="L211" s="130">
        <v>6</v>
      </c>
      <c r="M211" s="55" t="s">
        <v>607</v>
      </c>
      <c r="N211" s="121">
        <f>SUM($I129:$I134,$I$137:$I$138)/40</f>
        <v>0.97499999999999998</v>
      </c>
      <c r="O211" s="56"/>
      <c r="P211">
        <f t="shared" si="78"/>
        <v>39</v>
      </c>
    </row>
    <row r="212" spans="1:16" x14ac:dyDescent="0.3">
      <c r="A212" s="267"/>
      <c r="B212" s="270"/>
      <c r="C212" s="130">
        <v>7</v>
      </c>
      <c r="D212" s="55" t="s">
        <v>608</v>
      </c>
      <c r="E212" s="121">
        <f>SUM($I139:$I149)/40</f>
        <v>0.86250000000000004</v>
      </c>
      <c r="G212">
        <f t="shared" si="77"/>
        <v>34.5</v>
      </c>
      <c r="J212" s="267"/>
      <c r="K212" s="270"/>
      <c r="L212" s="130">
        <v>7</v>
      </c>
      <c r="M212" s="55" t="s">
        <v>608</v>
      </c>
      <c r="N212" s="121">
        <f>SUM($I139:$I149)/40</f>
        <v>0.86250000000000004</v>
      </c>
      <c r="P212">
        <f t="shared" si="78"/>
        <v>34.5</v>
      </c>
    </row>
    <row r="213" spans="1:16" ht="15" thickBot="1" x14ac:dyDescent="0.35">
      <c r="A213" s="268"/>
      <c r="B213" s="271"/>
      <c r="C213" s="131">
        <v>8</v>
      </c>
      <c r="D213" s="115" t="s">
        <v>609</v>
      </c>
      <c r="E213" s="121">
        <f>SUM($I150:$I153)/40</f>
        <v>0.2</v>
      </c>
      <c r="F213" s="56" t="s">
        <v>601</v>
      </c>
      <c r="G213">
        <f t="shared" si="77"/>
        <v>8</v>
      </c>
      <c r="J213" s="268"/>
      <c r="K213" s="271"/>
      <c r="L213" s="131">
        <v>8</v>
      </c>
      <c r="M213" s="115" t="s">
        <v>609</v>
      </c>
      <c r="N213" s="121">
        <f>SUM($I150:$I153)/40</f>
        <v>0.2</v>
      </c>
      <c r="O213" s="56" t="s">
        <v>601</v>
      </c>
      <c r="P213">
        <f t="shared" si="78"/>
        <v>8</v>
      </c>
    </row>
    <row r="214" spans="1:16" x14ac:dyDescent="0.3">
      <c r="A214" s="272" t="s">
        <v>397</v>
      </c>
      <c r="B214" s="275">
        <f>$B$194/(4*40)</f>
        <v>1.3421875000000001</v>
      </c>
      <c r="C214" s="132">
        <v>1</v>
      </c>
      <c r="D214" s="116" t="s">
        <v>610</v>
      </c>
      <c r="E214" s="122">
        <f>(SUM($I154:$I156,$I$158,$I$160)+$I$161+2*($I$157+$I$159))/40</f>
        <v>1.4624999999999999</v>
      </c>
      <c r="F214" s="56" t="s">
        <v>648</v>
      </c>
      <c r="G214">
        <f t="shared" si="77"/>
        <v>58.5</v>
      </c>
      <c r="J214" s="272" t="s">
        <v>397</v>
      </c>
      <c r="K214" s="275">
        <f>$B$194/(4*40)</f>
        <v>1.3421875000000001</v>
      </c>
      <c r="L214" s="132">
        <v>1</v>
      </c>
      <c r="M214" s="116" t="s">
        <v>610</v>
      </c>
      <c r="N214" s="122">
        <f>SUM($I154:$I156,$I$158,$I$160)/40</f>
        <v>1</v>
      </c>
      <c r="O214" s="56"/>
      <c r="P214">
        <f t="shared" si="78"/>
        <v>40</v>
      </c>
    </row>
    <row r="215" spans="1:16" x14ac:dyDescent="0.3">
      <c r="A215" s="273"/>
      <c r="B215" s="276"/>
      <c r="C215" s="133">
        <v>2</v>
      </c>
      <c r="D215" s="111" t="s">
        <v>611</v>
      </c>
      <c r="E215" s="123">
        <f>(SUM($I$162,$I$163,$I$165,$I$166,$I$168,$I$169,$I$171,$I$172,$I$174,$I$175)+2*($I$164+$I$167+$I$170+$I$173+$I$176))/40</f>
        <v>2.375</v>
      </c>
      <c r="F215" s="56" t="s">
        <v>648</v>
      </c>
      <c r="G215">
        <f t="shared" si="77"/>
        <v>95</v>
      </c>
      <c r="J215" s="273"/>
      <c r="K215" s="276"/>
      <c r="L215" s="133">
        <v>2</v>
      </c>
      <c r="M215" s="111" t="s">
        <v>611</v>
      </c>
      <c r="N215" s="123">
        <f>SUM($I$162,$I$165,$I$168,$I$171,$I$174)/40</f>
        <v>1</v>
      </c>
      <c r="O215" s="56"/>
      <c r="P215">
        <f t="shared" si="78"/>
        <v>40</v>
      </c>
    </row>
    <row r="216" spans="1:16" x14ac:dyDescent="0.3">
      <c r="A216" s="273"/>
      <c r="B216" s="276"/>
      <c r="C216" s="133">
        <v>3</v>
      </c>
      <c r="D216" s="111" t="s">
        <v>612</v>
      </c>
      <c r="E216" s="123">
        <f>(SUM($I$177,$I$179,$I$181:$I183)+2*($I$178+$I$180))/40</f>
        <v>1.375</v>
      </c>
      <c r="F216" s="56" t="s">
        <v>648</v>
      </c>
      <c r="G216">
        <f t="shared" si="77"/>
        <v>55</v>
      </c>
      <c r="J216" s="273"/>
      <c r="K216" s="276"/>
      <c r="L216" s="133">
        <v>3</v>
      </c>
      <c r="M216" s="111" t="s">
        <v>612</v>
      </c>
      <c r="N216" s="123">
        <f>(SUM($I$177,$I$179,$I$181:$I183))/40</f>
        <v>1</v>
      </c>
      <c r="O216" s="56"/>
      <c r="P216">
        <f t="shared" si="78"/>
        <v>40</v>
      </c>
    </row>
    <row r="217" spans="1:16" ht="15" thickBot="1" x14ac:dyDescent="0.35">
      <c r="A217" s="274"/>
      <c r="B217" s="277"/>
      <c r="C217" s="134">
        <v>4</v>
      </c>
      <c r="D217" s="117" t="s">
        <v>613</v>
      </c>
      <c r="E217" s="123">
        <f>SUM($I184:$I188)/40</f>
        <v>1</v>
      </c>
      <c r="G217">
        <f t="shared" si="77"/>
        <v>40</v>
      </c>
      <c r="J217" s="274"/>
      <c r="K217" s="277"/>
      <c r="L217" s="134">
        <v>4</v>
      </c>
      <c r="M217" s="117" t="s">
        <v>613</v>
      </c>
      <c r="N217" s="123">
        <f>SUM($I$184:$I$188)/40</f>
        <v>1</v>
      </c>
      <c r="P217">
        <f t="shared" si="78"/>
        <v>40</v>
      </c>
    </row>
  </sheetData>
  <autoFilter ref="A1:P188" xr:uid="{247F2A9B-3276-9D4B-910E-69DE0B98EB22}">
    <filterColumn colId="1">
      <filters>
        <filter val="Periode 3"/>
      </filters>
    </filterColumn>
    <filterColumn colId="9">
      <filters>
        <filter val="GEEN ZAAL/ZALEN"/>
      </filters>
    </filterColumn>
    <sortState xmlns:xlrd2="http://schemas.microsoft.com/office/spreadsheetml/2017/richdata2" ref="A2:P188">
      <sortCondition ref="A1:A188"/>
    </sortState>
  </autoFilter>
  <mergeCells count="12">
    <mergeCell ref="A198:A205"/>
    <mergeCell ref="B198:B205"/>
    <mergeCell ref="A206:A213"/>
    <mergeCell ref="B206:B213"/>
    <mergeCell ref="A214:A217"/>
    <mergeCell ref="B214:B217"/>
    <mergeCell ref="J198:J205"/>
    <mergeCell ref="K198:K205"/>
    <mergeCell ref="J206:J213"/>
    <mergeCell ref="K206:K213"/>
    <mergeCell ref="J214:J217"/>
    <mergeCell ref="K214:K217"/>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CE42C-70D2-4A40-BBDC-1BB5CD2DD2DF}">
  <dimension ref="A1:U143"/>
  <sheetViews>
    <sheetView topLeftCell="A114" workbookViewId="0">
      <selection activeCell="G122" sqref="G122"/>
    </sheetView>
  </sheetViews>
  <sheetFormatPr defaultColWidth="11.44140625" defaultRowHeight="14.4" x14ac:dyDescent="0.3"/>
  <cols>
    <col min="1" max="1" width="39.33203125" customWidth="1"/>
    <col min="2" max="2" width="10" bestFit="1" customWidth="1"/>
    <col min="3" max="3" width="12.77734375" bestFit="1" customWidth="1"/>
    <col min="4" max="4" width="14.44140625" bestFit="1" customWidth="1"/>
    <col min="5" max="5" width="42.44140625" customWidth="1"/>
    <col min="6" max="6" width="23.44140625" bestFit="1" customWidth="1"/>
    <col min="7" max="7" width="6.6640625" bestFit="1" customWidth="1"/>
    <col min="8" max="8" width="10.6640625" bestFit="1" customWidth="1"/>
    <col min="9" max="9" width="10.6640625" customWidth="1"/>
    <col min="10" max="13" width="30.109375" customWidth="1"/>
    <col min="14" max="14" width="38.44140625" customWidth="1"/>
    <col min="15" max="15" width="43.44140625" customWidth="1"/>
    <col min="16" max="16" width="61.44140625" customWidth="1"/>
  </cols>
  <sheetData>
    <row r="1" spans="1:21" ht="100.8" x14ac:dyDescent="0.3">
      <c r="A1" s="2" t="s">
        <v>0</v>
      </c>
      <c r="B1" s="2" t="s">
        <v>1</v>
      </c>
      <c r="C1" s="3" t="s">
        <v>2</v>
      </c>
      <c r="D1" s="3" t="s">
        <v>3</v>
      </c>
      <c r="E1" s="63" t="s">
        <v>4</v>
      </c>
      <c r="F1" s="3" t="s">
        <v>5</v>
      </c>
      <c r="G1" s="3" t="s">
        <v>6</v>
      </c>
      <c r="H1" s="3" t="s">
        <v>7</v>
      </c>
      <c r="I1" s="3" t="s">
        <v>631</v>
      </c>
      <c r="J1" s="63" t="s">
        <v>8</v>
      </c>
      <c r="K1" s="63" t="s">
        <v>547</v>
      </c>
      <c r="L1" s="63" t="s">
        <v>548</v>
      </c>
      <c r="M1" s="63" t="s">
        <v>549</v>
      </c>
      <c r="N1" s="3" t="s">
        <v>5</v>
      </c>
      <c r="O1" s="71" t="s">
        <v>9</v>
      </c>
      <c r="P1" s="63" t="s">
        <v>10</v>
      </c>
      <c r="Q1" s="79" t="s">
        <v>625</v>
      </c>
      <c r="R1" s="79" t="s">
        <v>552</v>
      </c>
      <c r="S1" s="79" t="s">
        <v>553</v>
      </c>
      <c r="T1" s="79" t="s">
        <v>554</v>
      </c>
      <c r="U1" s="79" t="s">
        <v>555</v>
      </c>
    </row>
    <row r="2" spans="1:21" ht="28.8" x14ac:dyDescent="0.3">
      <c r="A2" s="4">
        <v>44810</v>
      </c>
      <c r="B2" s="5" t="s">
        <v>11</v>
      </c>
      <c r="C2" s="6" t="s">
        <v>20</v>
      </c>
      <c r="D2" s="6" t="s">
        <v>32</v>
      </c>
      <c r="E2" s="36" t="s">
        <v>33</v>
      </c>
      <c r="F2" s="6" t="s">
        <v>15</v>
      </c>
      <c r="G2" s="6">
        <v>40</v>
      </c>
      <c r="H2" s="6" t="s">
        <v>16</v>
      </c>
      <c r="I2" s="6">
        <f t="shared" ref="I2:I33" si="0">H2*24</f>
        <v>3.75</v>
      </c>
      <c r="J2" s="32" t="s">
        <v>34</v>
      </c>
      <c r="K2" s="32">
        <v>50</v>
      </c>
      <c r="L2" s="32">
        <v>4.5</v>
      </c>
      <c r="M2" s="32">
        <f t="shared" ref="M2:M33" si="1">G2/K2</f>
        <v>0.8</v>
      </c>
      <c r="N2" s="24" t="s">
        <v>35</v>
      </c>
      <c r="O2" s="7"/>
      <c r="P2" s="29" t="s">
        <v>36</v>
      </c>
      <c r="Q2">
        <f>G2</f>
        <v>40</v>
      </c>
      <c r="R2">
        <f>K2</f>
        <v>50</v>
      </c>
      <c r="S2">
        <f>Q2/R2</f>
        <v>0.8</v>
      </c>
      <c r="T2">
        <f>Q2*I2</f>
        <v>150</v>
      </c>
      <c r="U2">
        <f>G2*I2</f>
        <v>150</v>
      </c>
    </row>
    <row r="3" spans="1:21" ht="28.8" x14ac:dyDescent="0.3">
      <c r="A3" s="4">
        <v>44811</v>
      </c>
      <c r="B3" s="5" t="s">
        <v>11</v>
      </c>
      <c r="C3" s="6" t="s">
        <v>20</v>
      </c>
      <c r="D3" s="6" t="s">
        <v>32</v>
      </c>
      <c r="E3" s="36" t="s">
        <v>44</v>
      </c>
      <c r="F3" s="6" t="s">
        <v>15</v>
      </c>
      <c r="G3" s="6">
        <v>40</v>
      </c>
      <c r="H3" s="6" t="s">
        <v>16</v>
      </c>
      <c r="I3" s="6">
        <f t="shared" si="0"/>
        <v>3.75</v>
      </c>
      <c r="J3" s="32" t="s">
        <v>34</v>
      </c>
      <c r="K3" s="32">
        <v>50</v>
      </c>
      <c r="L3" s="32">
        <v>4.5</v>
      </c>
      <c r="M3" s="32">
        <f t="shared" si="1"/>
        <v>0.8</v>
      </c>
      <c r="N3" s="24" t="s">
        <v>35</v>
      </c>
      <c r="O3" s="7"/>
      <c r="P3" s="29" t="s">
        <v>36</v>
      </c>
      <c r="Q3">
        <f t="shared" ref="Q3:Q52" si="2">G3</f>
        <v>40</v>
      </c>
      <c r="R3">
        <f t="shared" ref="R3:R52" si="3">K3</f>
        <v>50</v>
      </c>
      <c r="S3">
        <f t="shared" ref="S3:S52" si="4">Q3/R3</f>
        <v>0.8</v>
      </c>
      <c r="T3">
        <f t="shared" ref="T3:T52" si="5">Q3*I3</f>
        <v>150</v>
      </c>
      <c r="U3">
        <f t="shared" ref="U3:U52" si="6">G3*I3</f>
        <v>150</v>
      </c>
    </row>
    <row r="4" spans="1:21" ht="28.8" x14ac:dyDescent="0.3">
      <c r="A4" s="4">
        <v>44812</v>
      </c>
      <c r="B4" s="5" t="s">
        <v>11</v>
      </c>
      <c r="C4" s="6" t="s">
        <v>20</v>
      </c>
      <c r="D4" s="6" t="s">
        <v>32</v>
      </c>
      <c r="E4" s="36" t="s">
        <v>54</v>
      </c>
      <c r="F4" s="6" t="s">
        <v>15</v>
      </c>
      <c r="G4" s="6">
        <v>40</v>
      </c>
      <c r="H4" s="6" t="s">
        <v>16</v>
      </c>
      <c r="I4" s="6">
        <f t="shared" si="0"/>
        <v>3.75</v>
      </c>
      <c r="J4" s="32" t="s">
        <v>34</v>
      </c>
      <c r="K4" s="32">
        <v>50</v>
      </c>
      <c r="L4" s="32">
        <v>4.5</v>
      </c>
      <c r="M4" s="32">
        <f t="shared" si="1"/>
        <v>0.8</v>
      </c>
      <c r="N4" s="24" t="s">
        <v>35</v>
      </c>
      <c r="O4" s="7"/>
      <c r="P4" s="29" t="s">
        <v>36</v>
      </c>
      <c r="Q4">
        <f t="shared" si="2"/>
        <v>40</v>
      </c>
      <c r="R4">
        <f t="shared" si="3"/>
        <v>50</v>
      </c>
      <c r="S4">
        <f t="shared" si="4"/>
        <v>0.8</v>
      </c>
      <c r="T4">
        <f t="shared" si="5"/>
        <v>150</v>
      </c>
      <c r="U4">
        <f t="shared" si="6"/>
        <v>150</v>
      </c>
    </row>
    <row r="5" spans="1:21" ht="28.8" x14ac:dyDescent="0.3">
      <c r="A5" s="4">
        <v>44813</v>
      </c>
      <c r="B5" s="5" t="s">
        <v>11</v>
      </c>
      <c r="C5" s="6" t="s">
        <v>20</v>
      </c>
      <c r="D5" s="6" t="s">
        <v>32</v>
      </c>
      <c r="E5" s="36" t="s">
        <v>57</v>
      </c>
      <c r="F5" s="6" t="s">
        <v>15</v>
      </c>
      <c r="G5" s="6">
        <v>40</v>
      </c>
      <c r="H5" s="6" t="s">
        <v>58</v>
      </c>
      <c r="I5" s="6">
        <f t="shared" si="0"/>
        <v>1.75</v>
      </c>
      <c r="J5" s="32" t="s">
        <v>34</v>
      </c>
      <c r="K5" s="32">
        <v>50</v>
      </c>
      <c r="L5" s="32">
        <v>4.5</v>
      </c>
      <c r="M5" s="32">
        <f t="shared" si="1"/>
        <v>0.8</v>
      </c>
      <c r="N5" s="24" t="s">
        <v>35</v>
      </c>
      <c r="O5" s="7"/>
      <c r="P5" s="29" t="s">
        <v>36</v>
      </c>
      <c r="Q5">
        <f t="shared" si="2"/>
        <v>40</v>
      </c>
      <c r="R5">
        <f t="shared" si="3"/>
        <v>50</v>
      </c>
      <c r="S5">
        <f t="shared" si="4"/>
        <v>0.8</v>
      </c>
      <c r="T5">
        <f t="shared" si="5"/>
        <v>70</v>
      </c>
      <c r="U5">
        <f t="shared" si="6"/>
        <v>70</v>
      </c>
    </row>
    <row r="6" spans="1:21" ht="28.8" x14ac:dyDescent="0.3">
      <c r="A6" s="4">
        <v>44817</v>
      </c>
      <c r="B6" s="5" t="s">
        <v>11</v>
      </c>
      <c r="C6" s="6" t="s">
        <v>20</v>
      </c>
      <c r="D6" s="6" t="s">
        <v>32</v>
      </c>
      <c r="E6" s="36" t="s">
        <v>64</v>
      </c>
      <c r="F6" s="6" t="s">
        <v>15</v>
      </c>
      <c r="G6" s="6">
        <v>40</v>
      </c>
      <c r="H6" s="6" t="s">
        <v>16</v>
      </c>
      <c r="I6" s="6">
        <f t="shared" si="0"/>
        <v>3.75</v>
      </c>
      <c r="J6" s="32" t="s">
        <v>34</v>
      </c>
      <c r="K6" s="32">
        <v>50</v>
      </c>
      <c r="L6" s="32">
        <v>4.5</v>
      </c>
      <c r="M6" s="32">
        <f t="shared" si="1"/>
        <v>0.8</v>
      </c>
      <c r="N6" s="24" t="s">
        <v>35</v>
      </c>
      <c r="O6" s="7"/>
      <c r="P6" s="29" t="s">
        <v>36</v>
      </c>
      <c r="Q6">
        <f t="shared" si="2"/>
        <v>40</v>
      </c>
      <c r="R6">
        <f t="shared" si="3"/>
        <v>50</v>
      </c>
      <c r="S6">
        <f t="shared" si="4"/>
        <v>0.8</v>
      </c>
      <c r="T6">
        <f t="shared" si="5"/>
        <v>150</v>
      </c>
      <c r="U6">
        <f t="shared" si="6"/>
        <v>150</v>
      </c>
    </row>
    <row r="7" spans="1:21" ht="28.8" x14ac:dyDescent="0.3">
      <c r="A7" s="4">
        <v>44818</v>
      </c>
      <c r="B7" s="5" t="s">
        <v>11</v>
      </c>
      <c r="C7" s="6" t="s">
        <v>20</v>
      </c>
      <c r="D7" s="6" t="s">
        <v>32</v>
      </c>
      <c r="E7" s="36" t="s">
        <v>67</v>
      </c>
      <c r="F7" s="6" t="s">
        <v>15</v>
      </c>
      <c r="G7" s="6">
        <v>40</v>
      </c>
      <c r="H7" s="6" t="s">
        <v>16</v>
      </c>
      <c r="I7" s="6">
        <f t="shared" si="0"/>
        <v>3.75</v>
      </c>
      <c r="J7" s="32" t="s">
        <v>34</v>
      </c>
      <c r="K7" s="32">
        <v>50</v>
      </c>
      <c r="L7" s="32">
        <v>4.5</v>
      </c>
      <c r="M7" s="32">
        <f t="shared" si="1"/>
        <v>0.8</v>
      </c>
      <c r="N7" s="24" t="s">
        <v>35</v>
      </c>
      <c r="O7" s="7"/>
      <c r="P7" s="29" t="s">
        <v>36</v>
      </c>
      <c r="Q7">
        <f t="shared" si="2"/>
        <v>40</v>
      </c>
      <c r="R7">
        <f t="shared" si="3"/>
        <v>50</v>
      </c>
      <c r="S7">
        <f t="shared" si="4"/>
        <v>0.8</v>
      </c>
      <c r="T7">
        <f t="shared" si="5"/>
        <v>150</v>
      </c>
      <c r="U7">
        <f t="shared" si="6"/>
        <v>150</v>
      </c>
    </row>
    <row r="8" spans="1:21" ht="28.8" x14ac:dyDescent="0.3">
      <c r="A8" s="4">
        <v>44819</v>
      </c>
      <c r="B8" s="5" t="s">
        <v>11</v>
      </c>
      <c r="C8" s="6" t="s">
        <v>20</v>
      </c>
      <c r="D8" s="6" t="s">
        <v>32</v>
      </c>
      <c r="E8" s="36" t="s">
        <v>69</v>
      </c>
      <c r="F8" s="6" t="s">
        <v>15</v>
      </c>
      <c r="G8" s="6">
        <v>40</v>
      </c>
      <c r="H8" s="6" t="s">
        <v>16</v>
      </c>
      <c r="I8" s="6">
        <f t="shared" si="0"/>
        <v>3.75</v>
      </c>
      <c r="J8" s="32" t="s">
        <v>34</v>
      </c>
      <c r="K8" s="32">
        <v>50</v>
      </c>
      <c r="L8" s="32">
        <v>4.5</v>
      </c>
      <c r="M8" s="32">
        <f t="shared" si="1"/>
        <v>0.8</v>
      </c>
      <c r="N8" s="24" t="s">
        <v>35</v>
      </c>
      <c r="O8" s="7"/>
      <c r="P8" s="29" t="s">
        <v>36</v>
      </c>
      <c r="Q8">
        <f t="shared" si="2"/>
        <v>40</v>
      </c>
      <c r="R8">
        <f t="shared" si="3"/>
        <v>50</v>
      </c>
      <c r="S8">
        <f t="shared" si="4"/>
        <v>0.8</v>
      </c>
      <c r="T8">
        <f t="shared" si="5"/>
        <v>150</v>
      </c>
      <c r="U8">
        <f t="shared" si="6"/>
        <v>150</v>
      </c>
    </row>
    <row r="9" spans="1:21" ht="28.8" x14ac:dyDescent="0.3">
      <c r="A9" s="4">
        <v>44820</v>
      </c>
      <c r="B9" s="5" t="s">
        <v>11</v>
      </c>
      <c r="C9" s="6" t="s">
        <v>20</v>
      </c>
      <c r="D9" s="6" t="s">
        <v>32</v>
      </c>
      <c r="E9" s="36" t="s">
        <v>72</v>
      </c>
      <c r="F9" s="6" t="s">
        <v>15</v>
      </c>
      <c r="G9" s="6">
        <v>40</v>
      </c>
      <c r="H9" s="6" t="s">
        <v>58</v>
      </c>
      <c r="I9" s="6">
        <f t="shared" si="0"/>
        <v>1.75</v>
      </c>
      <c r="J9" s="32" t="s">
        <v>34</v>
      </c>
      <c r="K9" s="32">
        <v>50</v>
      </c>
      <c r="L9" s="32">
        <v>4.5</v>
      </c>
      <c r="M9" s="32">
        <f t="shared" si="1"/>
        <v>0.8</v>
      </c>
      <c r="N9" s="24" t="s">
        <v>35</v>
      </c>
      <c r="O9" s="7"/>
      <c r="P9" s="29" t="s">
        <v>36</v>
      </c>
      <c r="Q9">
        <f t="shared" si="2"/>
        <v>40</v>
      </c>
      <c r="R9">
        <f t="shared" si="3"/>
        <v>50</v>
      </c>
      <c r="S9">
        <f t="shared" si="4"/>
        <v>0.8</v>
      </c>
      <c r="T9">
        <f t="shared" si="5"/>
        <v>70</v>
      </c>
      <c r="U9">
        <f t="shared" si="6"/>
        <v>70</v>
      </c>
    </row>
    <row r="10" spans="1:21" ht="28.8" x14ac:dyDescent="0.3">
      <c r="A10" s="4">
        <v>44824</v>
      </c>
      <c r="B10" s="5" t="s">
        <v>11</v>
      </c>
      <c r="C10" s="6" t="s">
        <v>76</v>
      </c>
      <c r="D10" s="6" t="s">
        <v>73</v>
      </c>
      <c r="E10" s="36" t="s">
        <v>93</v>
      </c>
      <c r="F10" s="6" t="s">
        <v>15</v>
      </c>
      <c r="G10" s="6">
        <v>24</v>
      </c>
      <c r="H10" s="6" t="s">
        <v>84</v>
      </c>
      <c r="I10" s="6">
        <f t="shared" si="0"/>
        <v>3</v>
      </c>
      <c r="J10" s="32" t="s">
        <v>34</v>
      </c>
      <c r="K10" s="32">
        <v>50</v>
      </c>
      <c r="L10" s="32">
        <v>4.5</v>
      </c>
      <c r="M10" s="32">
        <f t="shared" si="1"/>
        <v>0.48</v>
      </c>
      <c r="N10" s="24" t="s">
        <v>35</v>
      </c>
      <c r="O10" s="7"/>
      <c r="P10" s="29" t="s">
        <v>36</v>
      </c>
      <c r="Q10">
        <f t="shared" si="2"/>
        <v>24</v>
      </c>
      <c r="R10">
        <f t="shared" si="3"/>
        <v>50</v>
      </c>
      <c r="S10">
        <f t="shared" si="4"/>
        <v>0.48</v>
      </c>
      <c r="T10">
        <f t="shared" si="5"/>
        <v>72</v>
      </c>
      <c r="U10">
        <f t="shared" si="6"/>
        <v>72</v>
      </c>
    </row>
    <row r="11" spans="1:21" ht="28.8" x14ac:dyDescent="0.3">
      <c r="A11" s="4">
        <v>44824</v>
      </c>
      <c r="B11" s="5" t="s">
        <v>11</v>
      </c>
      <c r="C11" s="6" t="s">
        <v>12</v>
      </c>
      <c r="D11" s="6" t="s">
        <v>73</v>
      </c>
      <c r="E11" s="36" t="s">
        <v>96</v>
      </c>
      <c r="F11" s="6" t="s">
        <v>15</v>
      </c>
      <c r="G11" s="6">
        <v>24</v>
      </c>
      <c r="H11" s="6" t="s">
        <v>84</v>
      </c>
      <c r="I11" s="6">
        <f t="shared" si="0"/>
        <v>3</v>
      </c>
      <c r="J11" s="32" t="s">
        <v>34</v>
      </c>
      <c r="K11" s="32">
        <v>50</v>
      </c>
      <c r="L11" s="32">
        <v>4.5</v>
      </c>
      <c r="M11" s="32">
        <f t="shared" si="1"/>
        <v>0.48</v>
      </c>
      <c r="N11" s="24" t="s">
        <v>35</v>
      </c>
      <c r="O11" s="7"/>
      <c r="P11" s="29" t="s">
        <v>36</v>
      </c>
      <c r="Q11">
        <f t="shared" si="2"/>
        <v>24</v>
      </c>
      <c r="R11">
        <f t="shared" si="3"/>
        <v>50</v>
      </c>
      <c r="S11">
        <f t="shared" si="4"/>
        <v>0.48</v>
      </c>
      <c r="T11">
        <f t="shared" si="5"/>
        <v>72</v>
      </c>
      <c r="U11">
        <f t="shared" si="6"/>
        <v>72</v>
      </c>
    </row>
    <row r="12" spans="1:21" ht="28.8" x14ac:dyDescent="0.3">
      <c r="A12" s="4">
        <v>44825</v>
      </c>
      <c r="B12" s="5" t="s">
        <v>11</v>
      </c>
      <c r="C12" s="6" t="s">
        <v>76</v>
      </c>
      <c r="D12" s="6" t="s">
        <v>73</v>
      </c>
      <c r="E12" s="36" t="s">
        <v>103</v>
      </c>
      <c r="F12" s="6" t="s">
        <v>15</v>
      </c>
      <c r="G12" s="6">
        <v>24</v>
      </c>
      <c r="H12" s="6" t="s">
        <v>84</v>
      </c>
      <c r="I12" s="6">
        <f t="shared" si="0"/>
        <v>3</v>
      </c>
      <c r="J12" s="32" t="s">
        <v>34</v>
      </c>
      <c r="K12" s="32">
        <v>50</v>
      </c>
      <c r="L12" s="32">
        <v>4.5</v>
      </c>
      <c r="M12" s="32">
        <f t="shared" si="1"/>
        <v>0.48</v>
      </c>
      <c r="N12" s="24" t="s">
        <v>35</v>
      </c>
      <c r="O12" s="7"/>
      <c r="P12" s="29" t="s">
        <v>36</v>
      </c>
      <c r="Q12">
        <f t="shared" si="2"/>
        <v>24</v>
      </c>
      <c r="R12">
        <f t="shared" si="3"/>
        <v>50</v>
      </c>
      <c r="S12">
        <f t="shared" si="4"/>
        <v>0.48</v>
      </c>
      <c r="T12">
        <f t="shared" si="5"/>
        <v>72</v>
      </c>
      <c r="U12">
        <f t="shared" si="6"/>
        <v>72</v>
      </c>
    </row>
    <row r="13" spans="1:21" ht="28.8" x14ac:dyDescent="0.3">
      <c r="A13" s="4">
        <v>44825</v>
      </c>
      <c r="B13" s="5" t="s">
        <v>11</v>
      </c>
      <c r="C13" s="6" t="s">
        <v>76</v>
      </c>
      <c r="D13" s="6" t="s">
        <v>73</v>
      </c>
      <c r="E13" s="36" t="s">
        <v>104</v>
      </c>
      <c r="F13" s="6" t="s">
        <v>15</v>
      </c>
      <c r="G13" s="6">
        <v>24</v>
      </c>
      <c r="H13" s="6" t="s">
        <v>84</v>
      </c>
      <c r="I13" s="6">
        <f t="shared" si="0"/>
        <v>3</v>
      </c>
      <c r="J13" s="32" t="s">
        <v>34</v>
      </c>
      <c r="K13" s="32">
        <v>50</v>
      </c>
      <c r="L13" s="32">
        <v>4.5</v>
      </c>
      <c r="M13" s="32">
        <f t="shared" si="1"/>
        <v>0.48</v>
      </c>
      <c r="N13" s="24" t="s">
        <v>35</v>
      </c>
      <c r="O13" s="7"/>
      <c r="P13" s="29" t="s">
        <v>36</v>
      </c>
      <c r="Q13">
        <f t="shared" si="2"/>
        <v>24</v>
      </c>
      <c r="R13">
        <f t="shared" si="3"/>
        <v>50</v>
      </c>
      <c r="S13">
        <f t="shared" si="4"/>
        <v>0.48</v>
      </c>
      <c r="T13">
        <f t="shared" si="5"/>
        <v>72</v>
      </c>
      <c r="U13">
        <f t="shared" si="6"/>
        <v>72</v>
      </c>
    </row>
    <row r="14" spans="1:21" ht="28.8" x14ac:dyDescent="0.3">
      <c r="A14" s="4">
        <v>44825</v>
      </c>
      <c r="B14" s="5" t="s">
        <v>11</v>
      </c>
      <c r="C14" s="6" t="s">
        <v>12</v>
      </c>
      <c r="D14" s="6" t="s">
        <v>73</v>
      </c>
      <c r="E14" s="36" t="s">
        <v>108</v>
      </c>
      <c r="F14" s="6" t="s">
        <v>15</v>
      </c>
      <c r="G14" s="6">
        <v>24</v>
      </c>
      <c r="H14" s="6" t="s">
        <v>84</v>
      </c>
      <c r="I14" s="6">
        <f t="shared" si="0"/>
        <v>3</v>
      </c>
      <c r="J14" s="32" t="s">
        <v>34</v>
      </c>
      <c r="K14" s="32">
        <v>50</v>
      </c>
      <c r="L14" s="32">
        <v>4.5</v>
      </c>
      <c r="M14" s="32">
        <f t="shared" si="1"/>
        <v>0.48</v>
      </c>
      <c r="N14" s="24" t="s">
        <v>35</v>
      </c>
      <c r="O14" s="7"/>
      <c r="P14" s="29" t="s">
        <v>36</v>
      </c>
      <c r="Q14">
        <f t="shared" si="2"/>
        <v>24</v>
      </c>
      <c r="R14">
        <f t="shared" si="3"/>
        <v>50</v>
      </c>
      <c r="S14">
        <f t="shared" si="4"/>
        <v>0.48</v>
      </c>
      <c r="T14">
        <f t="shared" si="5"/>
        <v>72</v>
      </c>
      <c r="U14">
        <f t="shared" si="6"/>
        <v>72</v>
      </c>
    </row>
    <row r="15" spans="1:21" ht="28.8" x14ac:dyDescent="0.3">
      <c r="A15" s="4">
        <v>44825</v>
      </c>
      <c r="B15" s="5" t="s">
        <v>11</v>
      </c>
      <c r="C15" s="6" t="s">
        <v>12</v>
      </c>
      <c r="D15" s="6" t="s">
        <v>73</v>
      </c>
      <c r="E15" s="36" t="s">
        <v>109</v>
      </c>
      <c r="F15" s="6" t="s">
        <v>15</v>
      </c>
      <c r="G15" s="6">
        <v>24</v>
      </c>
      <c r="H15" s="6" t="s">
        <v>84</v>
      </c>
      <c r="I15" s="6">
        <f t="shared" si="0"/>
        <v>3</v>
      </c>
      <c r="J15" s="32" t="s">
        <v>34</v>
      </c>
      <c r="K15" s="32">
        <v>50</v>
      </c>
      <c r="L15" s="32">
        <v>4.5</v>
      </c>
      <c r="M15" s="32">
        <f t="shared" si="1"/>
        <v>0.48</v>
      </c>
      <c r="N15" s="24" t="s">
        <v>35</v>
      </c>
      <c r="O15" s="7"/>
      <c r="P15" s="29" t="s">
        <v>36</v>
      </c>
      <c r="Q15">
        <f t="shared" si="2"/>
        <v>24</v>
      </c>
      <c r="R15">
        <f t="shared" si="3"/>
        <v>50</v>
      </c>
      <c r="S15">
        <f t="shared" si="4"/>
        <v>0.48</v>
      </c>
      <c r="T15">
        <f t="shared" si="5"/>
        <v>72</v>
      </c>
      <c r="U15">
        <f t="shared" si="6"/>
        <v>72</v>
      </c>
    </row>
    <row r="16" spans="1:21" ht="28.8" x14ac:dyDescent="0.3">
      <c r="A16" s="4">
        <v>44826</v>
      </c>
      <c r="B16" s="5" t="s">
        <v>11</v>
      </c>
      <c r="C16" s="6" t="s">
        <v>82</v>
      </c>
      <c r="D16" s="6" t="s">
        <v>73</v>
      </c>
      <c r="E16" s="36" t="s">
        <v>116</v>
      </c>
      <c r="F16" s="6" t="s">
        <v>15</v>
      </c>
      <c r="G16" s="6">
        <v>24</v>
      </c>
      <c r="H16" s="6" t="s">
        <v>84</v>
      </c>
      <c r="I16" s="6">
        <f t="shared" si="0"/>
        <v>3</v>
      </c>
      <c r="J16" s="32" t="s">
        <v>34</v>
      </c>
      <c r="K16" s="32">
        <v>50</v>
      </c>
      <c r="L16" s="32">
        <v>4.5</v>
      </c>
      <c r="M16" s="32">
        <f t="shared" si="1"/>
        <v>0.48</v>
      </c>
      <c r="N16" s="24" t="s">
        <v>35</v>
      </c>
      <c r="O16" s="7"/>
      <c r="P16" s="29" t="s">
        <v>36</v>
      </c>
      <c r="Q16">
        <f t="shared" si="2"/>
        <v>24</v>
      </c>
      <c r="R16">
        <f t="shared" si="3"/>
        <v>50</v>
      </c>
      <c r="S16">
        <f t="shared" si="4"/>
        <v>0.48</v>
      </c>
      <c r="T16">
        <f t="shared" si="5"/>
        <v>72</v>
      </c>
      <c r="U16">
        <f t="shared" si="6"/>
        <v>72</v>
      </c>
    </row>
    <row r="17" spans="1:21" ht="28.8" x14ac:dyDescent="0.3">
      <c r="A17" s="4">
        <v>44826</v>
      </c>
      <c r="B17" s="5" t="s">
        <v>11</v>
      </c>
      <c r="C17" s="6" t="s">
        <v>82</v>
      </c>
      <c r="D17" s="6" t="s">
        <v>73</v>
      </c>
      <c r="E17" s="36" t="s">
        <v>117</v>
      </c>
      <c r="F17" s="6" t="s">
        <v>15</v>
      </c>
      <c r="G17" s="6">
        <v>24</v>
      </c>
      <c r="H17" s="6" t="s">
        <v>84</v>
      </c>
      <c r="I17" s="6">
        <f t="shared" si="0"/>
        <v>3</v>
      </c>
      <c r="J17" s="32" t="s">
        <v>34</v>
      </c>
      <c r="K17" s="32">
        <v>50</v>
      </c>
      <c r="L17" s="32">
        <v>4.5</v>
      </c>
      <c r="M17" s="32">
        <f t="shared" si="1"/>
        <v>0.48</v>
      </c>
      <c r="N17" s="24" t="s">
        <v>35</v>
      </c>
      <c r="O17" s="7"/>
      <c r="P17" s="29" t="s">
        <v>36</v>
      </c>
      <c r="Q17">
        <f t="shared" si="2"/>
        <v>24</v>
      </c>
      <c r="R17">
        <f t="shared" si="3"/>
        <v>50</v>
      </c>
      <c r="S17">
        <f t="shared" si="4"/>
        <v>0.48</v>
      </c>
      <c r="T17">
        <f t="shared" si="5"/>
        <v>72</v>
      </c>
      <c r="U17">
        <f t="shared" si="6"/>
        <v>72</v>
      </c>
    </row>
    <row r="18" spans="1:21" ht="28.8" x14ac:dyDescent="0.3">
      <c r="A18" s="4">
        <v>44826</v>
      </c>
      <c r="B18" s="5" t="s">
        <v>11</v>
      </c>
      <c r="C18" s="6" t="s">
        <v>87</v>
      </c>
      <c r="D18" s="6" t="s">
        <v>73</v>
      </c>
      <c r="E18" s="36" t="s">
        <v>119</v>
      </c>
      <c r="F18" s="6" t="s">
        <v>15</v>
      </c>
      <c r="G18" s="6">
        <v>24</v>
      </c>
      <c r="H18" s="6" t="s">
        <v>84</v>
      </c>
      <c r="I18" s="6">
        <f t="shared" si="0"/>
        <v>3</v>
      </c>
      <c r="J18" s="32" t="s">
        <v>34</v>
      </c>
      <c r="K18" s="32">
        <v>50</v>
      </c>
      <c r="L18" s="32">
        <v>4.5</v>
      </c>
      <c r="M18" s="32">
        <f t="shared" si="1"/>
        <v>0.48</v>
      </c>
      <c r="N18" s="24" t="s">
        <v>35</v>
      </c>
      <c r="O18" s="7"/>
      <c r="P18" s="29" t="s">
        <v>36</v>
      </c>
      <c r="Q18">
        <f t="shared" si="2"/>
        <v>24</v>
      </c>
      <c r="R18">
        <f t="shared" si="3"/>
        <v>50</v>
      </c>
      <c r="S18">
        <f t="shared" si="4"/>
        <v>0.48</v>
      </c>
      <c r="T18">
        <f t="shared" si="5"/>
        <v>72</v>
      </c>
      <c r="U18">
        <f t="shared" si="6"/>
        <v>72</v>
      </c>
    </row>
    <row r="19" spans="1:21" ht="28.8" x14ac:dyDescent="0.3">
      <c r="A19" s="4">
        <v>44826</v>
      </c>
      <c r="B19" s="5" t="s">
        <v>11</v>
      </c>
      <c r="C19" s="6" t="s">
        <v>87</v>
      </c>
      <c r="D19" s="6" t="s">
        <v>73</v>
      </c>
      <c r="E19" s="36" t="s">
        <v>120</v>
      </c>
      <c r="F19" s="6" t="s">
        <v>15</v>
      </c>
      <c r="G19" s="6">
        <v>24</v>
      </c>
      <c r="H19" s="6" t="s">
        <v>84</v>
      </c>
      <c r="I19" s="6">
        <f t="shared" si="0"/>
        <v>3</v>
      </c>
      <c r="J19" s="32" t="s">
        <v>34</v>
      </c>
      <c r="K19" s="32">
        <v>50</v>
      </c>
      <c r="L19" s="32">
        <v>4.5</v>
      </c>
      <c r="M19" s="32">
        <f t="shared" si="1"/>
        <v>0.48</v>
      </c>
      <c r="N19" s="24" t="s">
        <v>35</v>
      </c>
      <c r="O19" s="7"/>
      <c r="P19" s="29" t="s">
        <v>36</v>
      </c>
      <c r="Q19">
        <f t="shared" si="2"/>
        <v>24</v>
      </c>
      <c r="R19">
        <f t="shared" si="3"/>
        <v>50</v>
      </c>
      <c r="S19">
        <f t="shared" si="4"/>
        <v>0.48</v>
      </c>
      <c r="T19">
        <f t="shared" si="5"/>
        <v>72</v>
      </c>
      <c r="U19">
        <f t="shared" si="6"/>
        <v>72</v>
      </c>
    </row>
    <row r="20" spans="1:21" ht="28.8" x14ac:dyDescent="0.3">
      <c r="A20" s="4">
        <v>44827</v>
      </c>
      <c r="B20" s="5" t="s">
        <v>11</v>
      </c>
      <c r="C20" s="6" t="s">
        <v>76</v>
      </c>
      <c r="D20" s="6" t="s">
        <v>73</v>
      </c>
      <c r="E20" s="36" t="s">
        <v>124</v>
      </c>
      <c r="F20" s="6" t="s">
        <v>15</v>
      </c>
      <c r="G20" s="6">
        <v>24</v>
      </c>
      <c r="H20" s="6" t="s">
        <v>84</v>
      </c>
      <c r="I20" s="6">
        <f t="shared" si="0"/>
        <v>3</v>
      </c>
      <c r="J20" s="32" t="s">
        <v>34</v>
      </c>
      <c r="K20" s="32">
        <v>50</v>
      </c>
      <c r="L20" s="32">
        <v>4.5</v>
      </c>
      <c r="M20" s="32">
        <f t="shared" si="1"/>
        <v>0.48</v>
      </c>
      <c r="N20" s="24" t="s">
        <v>35</v>
      </c>
      <c r="O20" s="7"/>
      <c r="P20" s="29" t="s">
        <v>36</v>
      </c>
      <c r="Q20">
        <f t="shared" si="2"/>
        <v>24</v>
      </c>
      <c r="R20">
        <f t="shared" si="3"/>
        <v>50</v>
      </c>
      <c r="S20">
        <f t="shared" si="4"/>
        <v>0.48</v>
      </c>
      <c r="T20">
        <f t="shared" si="5"/>
        <v>72</v>
      </c>
      <c r="U20">
        <f t="shared" si="6"/>
        <v>72</v>
      </c>
    </row>
    <row r="21" spans="1:21" ht="28.8" x14ac:dyDescent="0.3">
      <c r="A21" s="4">
        <v>44827</v>
      </c>
      <c r="B21" s="5" t="s">
        <v>11</v>
      </c>
      <c r="C21" s="6" t="s">
        <v>12</v>
      </c>
      <c r="D21" s="6" t="s">
        <v>73</v>
      </c>
      <c r="E21" s="36" t="s">
        <v>127</v>
      </c>
      <c r="F21" s="6" t="s">
        <v>15</v>
      </c>
      <c r="G21" s="6">
        <v>24</v>
      </c>
      <c r="H21" s="6" t="s">
        <v>84</v>
      </c>
      <c r="I21" s="6">
        <f t="shared" si="0"/>
        <v>3</v>
      </c>
      <c r="J21" s="32" t="s">
        <v>34</v>
      </c>
      <c r="K21" s="32">
        <v>50</v>
      </c>
      <c r="L21" s="32">
        <v>4.5</v>
      </c>
      <c r="M21" s="32">
        <f t="shared" si="1"/>
        <v>0.48</v>
      </c>
      <c r="N21" s="24" t="s">
        <v>35</v>
      </c>
      <c r="O21" s="7"/>
      <c r="P21" s="29" t="s">
        <v>36</v>
      </c>
      <c r="Q21">
        <f t="shared" si="2"/>
        <v>24</v>
      </c>
      <c r="R21">
        <f t="shared" si="3"/>
        <v>50</v>
      </c>
      <c r="S21">
        <f t="shared" si="4"/>
        <v>0.48</v>
      </c>
      <c r="T21">
        <f t="shared" si="5"/>
        <v>72</v>
      </c>
      <c r="U21">
        <f t="shared" si="6"/>
        <v>72</v>
      </c>
    </row>
    <row r="22" spans="1:21" ht="28.8" x14ac:dyDescent="0.3">
      <c r="A22" s="4">
        <v>44830</v>
      </c>
      <c r="B22" s="5" t="s">
        <v>11</v>
      </c>
      <c r="C22" s="6" t="s">
        <v>82</v>
      </c>
      <c r="D22" s="6" t="s">
        <v>73</v>
      </c>
      <c r="E22" s="36" t="s">
        <v>131</v>
      </c>
      <c r="F22" s="6" t="s">
        <v>15</v>
      </c>
      <c r="G22" s="6">
        <v>25</v>
      </c>
      <c r="H22" s="6" t="s">
        <v>84</v>
      </c>
      <c r="I22" s="6">
        <f t="shared" si="0"/>
        <v>3</v>
      </c>
      <c r="J22" s="32" t="s">
        <v>34</v>
      </c>
      <c r="K22" s="32">
        <v>50</v>
      </c>
      <c r="L22" s="32">
        <v>4.5</v>
      </c>
      <c r="M22" s="32">
        <f t="shared" si="1"/>
        <v>0.5</v>
      </c>
      <c r="N22" s="24" t="s">
        <v>35</v>
      </c>
      <c r="O22" s="7"/>
      <c r="P22" s="29" t="s">
        <v>36</v>
      </c>
      <c r="Q22">
        <f t="shared" si="2"/>
        <v>25</v>
      </c>
      <c r="R22">
        <f t="shared" si="3"/>
        <v>50</v>
      </c>
      <c r="S22">
        <f t="shared" si="4"/>
        <v>0.5</v>
      </c>
      <c r="T22">
        <f t="shared" si="5"/>
        <v>75</v>
      </c>
      <c r="U22">
        <f t="shared" si="6"/>
        <v>75</v>
      </c>
    </row>
    <row r="23" spans="1:21" ht="28.8" x14ac:dyDescent="0.3">
      <c r="A23" s="4">
        <v>44830</v>
      </c>
      <c r="B23" s="5" t="s">
        <v>11</v>
      </c>
      <c r="C23" s="6" t="s">
        <v>82</v>
      </c>
      <c r="D23" s="6" t="s">
        <v>73</v>
      </c>
      <c r="E23" s="36" t="s">
        <v>132</v>
      </c>
      <c r="F23" s="6" t="s">
        <v>15</v>
      </c>
      <c r="G23" s="6">
        <v>25</v>
      </c>
      <c r="H23" s="6" t="s">
        <v>84</v>
      </c>
      <c r="I23" s="6">
        <f t="shared" si="0"/>
        <v>3</v>
      </c>
      <c r="J23" s="32" t="s">
        <v>34</v>
      </c>
      <c r="K23" s="32">
        <v>50</v>
      </c>
      <c r="L23" s="32">
        <v>4.5</v>
      </c>
      <c r="M23" s="32">
        <f t="shared" si="1"/>
        <v>0.5</v>
      </c>
      <c r="N23" s="24" t="s">
        <v>35</v>
      </c>
      <c r="O23" s="7"/>
      <c r="P23" s="29" t="s">
        <v>36</v>
      </c>
      <c r="Q23">
        <f t="shared" si="2"/>
        <v>25</v>
      </c>
      <c r="R23">
        <f t="shared" si="3"/>
        <v>50</v>
      </c>
      <c r="S23">
        <f t="shared" si="4"/>
        <v>0.5</v>
      </c>
      <c r="T23">
        <f t="shared" si="5"/>
        <v>75</v>
      </c>
      <c r="U23">
        <f t="shared" si="6"/>
        <v>75</v>
      </c>
    </row>
    <row r="24" spans="1:21" ht="28.8" x14ac:dyDescent="0.3">
      <c r="A24" s="4">
        <v>44830</v>
      </c>
      <c r="B24" s="5" t="s">
        <v>11</v>
      </c>
      <c r="C24" s="6" t="s">
        <v>87</v>
      </c>
      <c r="D24" s="6" t="s">
        <v>73</v>
      </c>
      <c r="E24" s="36" t="s">
        <v>135</v>
      </c>
      <c r="F24" s="6" t="s">
        <v>15</v>
      </c>
      <c r="G24" s="6">
        <v>25</v>
      </c>
      <c r="H24" s="6" t="s">
        <v>84</v>
      </c>
      <c r="I24" s="6">
        <f t="shared" si="0"/>
        <v>3</v>
      </c>
      <c r="J24" s="32" t="s">
        <v>34</v>
      </c>
      <c r="K24" s="32">
        <v>50</v>
      </c>
      <c r="L24" s="32">
        <v>4.5</v>
      </c>
      <c r="M24" s="32">
        <f t="shared" si="1"/>
        <v>0.5</v>
      </c>
      <c r="N24" s="24" t="s">
        <v>35</v>
      </c>
      <c r="O24" s="7"/>
      <c r="P24" s="29" t="s">
        <v>36</v>
      </c>
      <c r="Q24">
        <f t="shared" si="2"/>
        <v>25</v>
      </c>
      <c r="R24">
        <f t="shared" si="3"/>
        <v>50</v>
      </c>
      <c r="S24">
        <f t="shared" si="4"/>
        <v>0.5</v>
      </c>
      <c r="T24">
        <f t="shared" si="5"/>
        <v>75</v>
      </c>
      <c r="U24">
        <f t="shared" si="6"/>
        <v>75</v>
      </c>
    </row>
    <row r="25" spans="1:21" ht="28.8" x14ac:dyDescent="0.3">
      <c r="A25" s="4">
        <v>44830</v>
      </c>
      <c r="B25" s="5" t="s">
        <v>11</v>
      </c>
      <c r="C25" s="6" t="s">
        <v>87</v>
      </c>
      <c r="D25" s="6" t="s">
        <v>73</v>
      </c>
      <c r="E25" s="36" t="s">
        <v>136</v>
      </c>
      <c r="F25" s="6" t="s">
        <v>15</v>
      </c>
      <c r="G25" s="6">
        <v>25</v>
      </c>
      <c r="H25" s="6" t="s">
        <v>84</v>
      </c>
      <c r="I25" s="6">
        <f t="shared" si="0"/>
        <v>3</v>
      </c>
      <c r="J25" s="32" t="s">
        <v>34</v>
      </c>
      <c r="K25" s="32">
        <v>50</v>
      </c>
      <c r="L25" s="32">
        <v>4.5</v>
      </c>
      <c r="M25" s="32">
        <f t="shared" si="1"/>
        <v>0.5</v>
      </c>
      <c r="N25" s="24" t="s">
        <v>35</v>
      </c>
      <c r="O25" s="7"/>
      <c r="P25" s="29" t="s">
        <v>36</v>
      </c>
      <c r="Q25">
        <f t="shared" si="2"/>
        <v>25</v>
      </c>
      <c r="R25">
        <f t="shared" si="3"/>
        <v>50</v>
      </c>
      <c r="S25">
        <f t="shared" si="4"/>
        <v>0.5</v>
      </c>
      <c r="T25">
        <f t="shared" si="5"/>
        <v>75</v>
      </c>
      <c r="U25">
        <f t="shared" si="6"/>
        <v>75</v>
      </c>
    </row>
    <row r="26" spans="1:21" ht="28.8" x14ac:dyDescent="0.3">
      <c r="A26" s="4">
        <v>44831</v>
      </c>
      <c r="B26" s="5" t="s">
        <v>11</v>
      </c>
      <c r="C26" s="6" t="s">
        <v>12</v>
      </c>
      <c r="D26" s="6" t="s">
        <v>73</v>
      </c>
      <c r="E26" s="36" t="s">
        <v>141</v>
      </c>
      <c r="F26" s="6" t="s">
        <v>15</v>
      </c>
      <c r="G26" s="6">
        <v>25</v>
      </c>
      <c r="H26" s="6" t="s">
        <v>84</v>
      </c>
      <c r="I26" s="6">
        <f t="shared" si="0"/>
        <v>3</v>
      </c>
      <c r="J26" s="32" t="s">
        <v>34</v>
      </c>
      <c r="K26" s="32">
        <v>50</v>
      </c>
      <c r="L26" s="32">
        <v>4.5</v>
      </c>
      <c r="M26" s="32">
        <f t="shared" si="1"/>
        <v>0.5</v>
      </c>
      <c r="N26" s="24" t="s">
        <v>35</v>
      </c>
      <c r="O26" s="7"/>
      <c r="P26" s="29" t="s">
        <v>36</v>
      </c>
      <c r="Q26">
        <f t="shared" si="2"/>
        <v>25</v>
      </c>
      <c r="R26">
        <f t="shared" si="3"/>
        <v>50</v>
      </c>
      <c r="S26">
        <f t="shared" si="4"/>
        <v>0.5</v>
      </c>
      <c r="T26">
        <f t="shared" si="5"/>
        <v>75</v>
      </c>
      <c r="U26">
        <f t="shared" si="6"/>
        <v>75</v>
      </c>
    </row>
    <row r="27" spans="1:21" ht="28.8" x14ac:dyDescent="0.3">
      <c r="A27" s="4">
        <v>44832</v>
      </c>
      <c r="B27" s="5" t="s">
        <v>11</v>
      </c>
      <c r="C27" s="6" t="s">
        <v>76</v>
      </c>
      <c r="D27" s="6" t="s">
        <v>73</v>
      </c>
      <c r="E27" s="36" t="s">
        <v>144</v>
      </c>
      <c r="F27" s="6" t="s">
        <v>15</v>
      </c>
      <c r="G27" s="6">
        <v>25</v>
      </c>
      <c r="H27" s="6" t="s">
        <v>84</v>
      </c>
      <c r="I27" s="6">
        <f t="shared" si="0"/>
        <v>3</v>
      </c>
      <c r="J27" s="32" t="s">
        <v>34</v>
      </c>
      <c r="K27" s="32">
        <v>50</v>
      </c>
      <c r="L27" s="32">
        <v>4.5</v>
      </c>
      <c r="M27" s="32">
        <f t="shared" si="1"/>
        <v>0.5</v>
      </c>
      <c r="N27" s="24" t="s">
        <v>35</v>
      </c>
      <c r="O27" s="7"/>
      <c r="P27" s="29" t="s">
        <v>36</v>
      </c>
      <c r="Q27">
        <f t="shared" si="2"/>
        <v>25</v>
      </c>
      <c r="R27">
        <f t="shared" si="3"/>
        <v>50</v>
      </c>
      <c r="S27">
        <f t="shared" si="4"/>
        <v>0.5</v>
      </c>
      <c r="T27">
        <f t="shared" si="5"/>
        <v>75</v>
      </c>
      <c r="U27">
        <f t="shared" si="6"/>
        <v>75</v>
      </c>
    </row>
    <row r="28" spans="1:21" ht="28.8" x14ac:dyDescent="0.3">
      <c r="A28" s="4">
        <v>44832</v>
      </c>
      <c r="B28" s="5" t="s">
        <v>11</v>
      </c>
      <c r="C28" s="6" t="s">
        <v>76</v>
      </c>
      <c r="D28" s="6" t="s">
        <v>73</v>
      </c>
      <c r="E28" s="36" t="s">
        <v>145</v>
      </c>
      <c r="F28" s="6" t="s">
        <v>15</v>
      </c>
      <c r="G28" s="6">
        <v>25</v>
      </c>
      <c r="H28" s="6" t="s">
        <v>84</v>
      </c>
      <c r="I28" s="6">
        <f t="shared" si="0"/>
        <v>3</v>
      </c>
      <c r="J28" s="32" t="s">
        <v>34</v>
      </c>
      <c r="K28" s="32">
        <v>50</v>
      </c>
      <c r="L28" s="32">
        <v>4.5</v>
      </c>
      <c r="M28" s="32">
        <f t="shared" si="1"/>
        <v>0.5</v>
      </c>
      <c r="N28" s="24" t="s">
        <v>35</v>
      </c>
      <c r="O28" s="7"/>
      <c r="P28" s="29" t="s">
        <v>36</v>
      </c>
      <c r="Q28">
        <f t="shared" si="2"/>
        <v>25</v>
      </c>
      <c r="R28">
        <f t="shared" si="3"/>
        <v>50</v>
      </c>
      <c r="S28">
        <f t="shared" si="4"/>
        <v>0.5</v>
      </c>
      <c r="T28">
        <f t="shared" si="5"/>
        <v>75</v>
      </c>
      <c r="U28">
        <f t="shared" si="6"/>
        <v>75</v>
      </c>
    </row>
    <row r="29" spans="1:21" ht="28.8" x14ac:dyDescent="0.3">
      <c r="A29" s="4">
        <v>44832</v>
      </c>
      <c r="B29" s="5" t="s">
        <v>11</v>
      </c>
      <c r="C29" s="6" t="s">
        <v>12</v>
      </c>
      <c r="D29" s="6" t="s">
        <v>146</v>
      </c>
      <c r="E29" s="36" t="s">
        <v>147</v>
      </c>
      <c r="F29" s="6" t="s">
        <v>15</v>
      </c>
      <c r="G29" s="6">
        <v>20</v>
      </c>
      <c r="H29" s="6" t="s">
        <v>16</v>
      </c>
      <c r="I29" s="6">
        <f t="shared" si="0"/>
        <v>3.75</v>
      </c>
      <c r="J29" s="32" t="s">
        <v>34</v>
      </c>
      <c r="K29" s="32">
        <v>50</v>
      </c>
      <c r="L29" s="32">
        <v>4.5</v>
      </c>
      <c r="M29" s="32">
        <f t="shared" si="1"/>
        <v>0.4</v>
      </c>
      <c r="N29" s="24" t="s">
        <v>35</v>
      </c>
      <c r="O29" s="7"/>
      <c r="P29" s="29" t="s">
        <v>36</v>
      </c>
      <c r="Q29">
        <f t="shared" si="2"/>
        <v>20</v>
      </c>
      <c r="R29">
        <f t="shared" si="3"/>
        <v>50</v>
      </c>
      <c r="S29">
        <f t="shared" si="4"/>
        <v>0.4</v>
      </c>
      <c r="T29">
        <f t="shared" si="5"/>
        <v>75</v>
      </c>
      <c r="U29">
        <f t="shared" si="6"/>
        <v>75</v>
      </c>
    </row>
    <row r="30" spans="1:21" ht="28.8" x14ac:dyDescent="0.3">
      <c r="A30" s="4">
        <v>44832</v>
      </c>
      <c r="B30" s="5" t="s">
        <v>11</v>
      </c>
      <c r="C30" s="6" t="s">
        <v>12</v>
      </c>
      <c r="D30" s="6" t="s">
        <v>73</v>
      </c>
      <c r="E30" s="36" t="s">
        <v>149</v>
      </c>
      <c r="F30" s="6" t="s">
        <v>15</v>
      </c>
      <c r="G30" s="6">
        <v>25</v>
      </c>
      <c r="H30" s="6" t="s">
        <v>84</v>
      </c>
      <c r="I30" s="6">
        <f t="shared" si="0"/>
        <v>3</v>
      </c>
      <c r="J30" s="32" t="s">
        <v>34</v>
      </c>
      <c r="K30" s="32">
        <v>50</v>
      </c>
      <c r="L30" s="32">
        <v>4.5</v>
      </c>
      <c r="M30" s="32">
        <f t="shared" si="1"/>
        <v>0.5</v>
      </c>
      <c r="N30" s="24" t="s">
        <v>35</v>
      </c>
      <c r="O30" s="7"/>
      <c r="P30" s="29" t="s">
        <v>36</v>
      </c>
      <c r="Q30">
        <f t="shared" si="2"/>
        <v>25</v>
      </c>
      <c r="R30">
        <f t="shared" si="3"/>
        <v>50</v>
      </c>
      <c r="S30">
        <f t="shared" si="4"/>
        <v>0.5</v>
      </c>
      <c r="T30">
        <f t="shared" si="5"/>
        <v>75</v>
      </c>
      <c r="U30">
        <f t="shared" si="6"/>
        <v>75</v>
      </c>
    </row>
    <row r="31" spans="1:21" ht="28.8" x14ac:dyDescent="0.3">
      <c r="A31" s="4">
        <v>44832</v>
      </c>
      <c r="B31" s="5" t="s">
        <v>11</v>
      </c>
      <c r="C31" s="6" t="s">
        <v>12</v>
      </c>
      <c r="D31" s="6" t="s">
        <v>73</v>
      </c>
      <c r="E31" s="36" t="s">
        <v>150</v>
      </c>
      <c r="F31" s="6" t="s">
        <v>15</v>
      </c>
      <c r="G31" s="6">
        <v>25</v>
      </c>
      <c r="H31" s="6" t="s">
        <v>84</v>
      </c>
      <c r="I31" s="6">
        <f t="shared" si="0"/>
        <v>3</v>
      </c>
      <c r="J31" s="32" t="s">
        <v>34</v>
      </c>
      <c r="K31" s="32">
        <v>50</v>
      </c>
      <c r="L31" s="32">
        <v>4.5</v>
      </c>
      <c r="M31" s="32">
        <f t="shared" si="1"/>
        <v>0.5</v>
      </c>
      <c r="N31" s="24" t="s">
        <v>35</v>
      </c>
      <c r="O31" s="7"/>
      <c r="P31" s="29" t="s">
        <v>36</v>
      </c>
      <c r="Q31">
        <f t="shared" si="2"/>
        <v>25</v>
      </c>
      <c r="R31">
        <f t="shared" si="3"/>
        <v>50</v>
      </c>
      <c r="S31">
        <f t="shared" si="4"/>
        <v>0.5</v>
      </c>
      <c r="T31">
        <f t="shared" si="5"/>
        <v>75</v>
      </c>
      <c r="U31">
        <f t="shared" si="6"/>
        <v>75</v>
      </c>
    </row>
    <row r="32" spans="1:21" ht="28.8" x14ac:dyDescent="0.3">
      <c r="A32" s="4">
        <v>44833</v>
      </c>
      <c r="B32" s="5" t="s">
        <v>11</v>
      </c>
      <c r="C32" s="6" t="s">
        <v>82</v>
      </c>
      <c r="D32" s="6" t="s">
        <v>73</v>
      </c>
      <c r="E32" s="36" t="s">
        <v>153</v>
      </c>
      <c r="F32" s="6" t="s">
        <v>15</v>
      </c>
      <c r="G32" s="6">
        <v>25</v>
      </c>
      <c r="H32" s="6" t="s">
        <v>84</v>
      </c>
      <c r="I32" s="6">
        <f t="shared" si="0"/>
        <v>3</v>
      </c>
      <c r="J32" s="32" t="s">
        <v>34</v>
      </c>
      <c r="K32" s="32">
        <v>50</v>
      </c>
      <c r="L32" s="32">
        <v>4.5</v>
      </c>
      <c r="M32" s="32">
        <f t="shared" si="1"/>
        <v>0.5</v>
      </c>
      <c r="N32" s="24" t="s">
        <v>35</v>
      </c>
      <c r="O32" s="7"/>
      <c r="P32" s="29" t="s">
        <v>36</v>
      </c>
      <c r="Q32">
        <f t="shared" si="2"/>
        <v>25</v>
      </c>
      <c r="R32">
        <f t="shared" si="3"/>
        <v>50</v>
      </c>
      <c r="S32">
        <f t="shared" si="4"/>
        <v>0.5</v>
      </c>
      <c r="T32">
        <f t="shared" si="5"/>
        <v>75</v>
      </c>
      <c r="U32">
        <f t="shared" si="6"/>
        <v>75</v>
      </c>
    </row>
    <row r="33" spans="1:21" ht="28.8" x14ac:dyDescent="0.3">
      <c r="A33" s="4">
        <v>44833</v>
      </c>
      <c r="B33" s="5" t="s">
        <v>11</v>
      </c>
      <c r="C33" s="6" t="s">
        <v>87</v>
      </c>
      <c r="D33" s="6" t="s">
        <v>73</v>
      </c>
      <c r="E33" s="36" t="s">
        <v>155</v>
      </c>
      <c r="F33" s="6" t="s">
        <v>15</v>
      </c>
      <c r="G33" s="6">
        <v>25</v>
      </c>
      <c r="H33" s="6" t="s">
        <v>84</v>
      </c>
      <c r="I33" s="6">
        <f t="shared" si="0"/>
        <v>3</v>
      </c>
      <c r="J33" s="32" t="s">
        <v>34</v>
      </c>
      <c r="K33" s="32">
        <v>50</v>
      </c>
      <c r="L33" s="32">
        <v>4.5</v>
      </c>
      <c r="M33" s="32">
        <f t="shared" si="1"/>
        <v>0.5</v>
      </c>
      <c r="N33" s="24" t="s">
        <v>35</v>
      </c>
      <c r="O33" s="7"/>
      <c r="P33" s="29" t="s">
        <v>36</v>
      </c>
      <c r="Q33">
        <f t="shared" si="2"/>
        <v>25</v>
      </c>
      <c r="R33">
        <f t="shared" si="3"/>
        <v>50</v>
      </c>
      <c r="S33">
        <f t="shared" si="4"/>
        <v>0.5</v>
      </c>
      <c r="T33">
        <f t="shared" si="5"/>
        <v>75</v>
      </c>
      <c r="U33">
        <f t="shared" si="6"/>
        <v>75</v>
      </c>
    </row>
    <row r="34" spans="1:21" ht="28.8" x14ac:dyDescent="0.3">
      <c r="A34" s="4">
        <v>44833</v>
      </c>
      <c r="B34" s="5" t="s">
        <v>11</v>
      </c>
      <c r="C34" s="6" t="s">
        <v>87</v>
      </c>
      <c r="D34" s="6" t="s">
        <v>73</v>
      </c>
      <c r="E34" s="36" t="s">
        <v>156</v>
      </c>
      <c r="F34" s="6" t="s">
        <v>15</v>
      </c>
      <c r="G34" s="6">
        <v>25</v>
      </c>
      <c r="H34" s="6" t="s">
        <v>84</v>
      </c>
      <c r="I34" s="6">
        <f t="shared" ref="I34:I65" si="7">H34*24</f>
        <v>3</v>
      </c>
      <c r="J34" s="32" t="s">
        <v>34</v>
      </c>
      <c r="K34" s="32">
        <v>50</v>
      </c>
      <c r="L34" s="32">
        <v>4.5</v>
      </c>
      <c r="M34" s="32">
        <f t="shared" ref="M34:M65" si="8">G34/K34</f>
        <v>0.5</v>
      </c>
      <c r="N34" s="24" t="s">
        <v>35</v>
      </c>
      <c r="O34" s="7"/>
      <c r="P34" s="29" t="s">
        <v>36</v>
      </c>
      <c r="Q34">
        <f t="shared" si="2"/>
        <v>25</v>
      </c>
      <c r="R34">
        <f t="shared" si="3"/>
        <v>50</v>
      </c>
      <c r="S34">
        <f t="shared" si="4"/>
        <v>0.5</v>
      </c>
      <c r="T34">
        <f t="shared" si="5"/>
        <v>75</v>
      </c>
      <c r="U34">
        <f t="shared" si="6"/>
        <v>75</v>
      </c>
    </row>
    <row r="35" spans="1:21" ht="28.8" x14ac:dyDescent="0.3">
      <c r="A35" s="4">
        <v>44834</v>
      </c>
      <c r="B35" s="5" t="s">
        <v>11</v>
      </c>
      <c r="C35" s="6" t="s">
        <v>76</v>
      </c>
      <c r="D35" s="6" t="s">
        <v>73</v>
      </c>
      <c r="E35" s="36" t="s">
        <v>159</v>
      </c>
      <c r="F35" s="6" t="s">
        <v>15</v>
      </c>
      <c r="G35" s="6">
        <v>25</v>
      </c>
      <c r="H35" s="6" t="s">
        <v>84</v>
      </c>
      <c r="I35" s="6">
        <f t="shared" si="7"/>
        <v>3</v>
      </c>
      <c r="J35" s="32" t="s">
        <v>34</v>
      </c>
      <c r="K35" s="32">
        <v>50</v>
      </c>
      <c r="L35" s="32">
        <v>4.5</v>
      </c>
      <c r="M35" s="32">
        <f t="shared" si="8"/>
        <v>0.5</v>
      </c>
      <c r="N35" s="24" t="s">
        <v>35</v>
      </c>
      <c r="O35" s="7"/>
      <c r="P35" s="29" t="s">
        <v>36</v>
      </c>
      <c r="Q35">
        <f t="shared" si="2"/>
        <v>25</v>
      </c>
      <c r="R35">
        <f t="shared" si="3"/>
        <v>50</v>
      </c>
      <c r="S35">
        <f t="shared" si="4"/>
        <v>0.5</v>
      </c>
      <c r="T35">
        <f t="shared" si="5"/>
        <v>75</v>
      </c>
      <c r="U35">
        <f t="shared" si="6"/>
        <v>75</v>
      </c>
    </row>
    <row r="36" spans="1:21" ht="28.8" x14ac:dyDescent="0.3">
      <c r="A36" s="4">
        <v>44834</v>
      </c>
      <c r="B36" s="5" t="s">
        <v>11</v>
      </c>
      <c r="C36" s="6" t="s">
        <v>12</v>
      </c>
      <c r="D36" s="6" t="s">
        <v>146</v>
      </c>
      <c r="E36" s="36" t="s">
        <v>160</v>
      </c>
      <c r="F36" s="6" t="s">
        <v>15</v>
      </c>
      <c r="G36" s="6">
        <v>20</v>
      </c>
      <c r="H36" s="6" t="s">
        <v>16</v>
      </c>
      <c r="I36" s="6">
        <f t="shared" si="7"/>
        <v>3.75</v>
      </c>
      <c r="J36" s="32" t="s">
        <v>34</v>
      </c>
      <c r="K36" s="32">
        <v>50</v>
      </c>
      <c r="L36" s="32">
        <v>4.5</v>
      </c>
      <c r="M36" s="32">
        <f t="shared" si="8"/>
        <v>0.4</v>
      </c>
      <c r="N36" s="24" t="s">
        <v>35</v>
      </c>
      <c r="O36" s="7"/>
      <c r="P36" s="29" t="s">
        <v>36</v>
      </c>
      <c r="Q36">
        <f t="shared" si="2"/>
        <v>20</v>
      </c>
      <c r="R36">
        <f t="shared" si="3"/>
        <v>50</v>
      </c>
      <c r="S36">
        <f t="shared" si="4"/>
        <v>0.4</v>
      </c>
      <c r="T36">
        <f t="shared" si="5"/>
        <v>75</v>
      </c>
      <c r="U36">
        <f t="shared" si="6"/>
        <v>75</v>
      </c>
    </row>
    <row r="37" spans="1:21" ht="28.8" x14ac:dyDescent="0.3">
      <c r="A37" s="4">
        <v>44837</v>
      </c>
      <c r="B37" s="5" t="s">
        <v>11</v>
      </c>
      <c r="C37" s="6" t="s">
        <v>12</v>
      </c>
      <c r="D37" s="6" t="s">
        <v>146</v>
      </c>
      <c r="E37" s="36" t="s">
        <v>167</v>
      </c>
      <c r="F37" s="6" t="s">
        <v>15</v>
      </c>
      <c r="G37" s="6">
        <v>20</v>
      </c>
      <c r="H37" s="6" t="s">
        <v>16</v>
      </c>
      <c r="I37" s="6">
        <f t="shared" si="7"/>
        <v>3.75</v>
      </c>
      <c r="J37" s="32" t="s">
        <v>34</v>
      </c>
      <c r="K37" s="32">
        <v>50</v>
      </c>
      <c r="L37" s="32">
        <v>4.5</v>
      </c>
      <c r="M37" s="32">
        <f t="shared" si="8"/>
        <v>0.4</v>
      </c>
      <c r="N37" s="24" t="s">
        <v>35</v>
      </c>
      <c r="O37" s="7"/>
      <c r="P37" s="29" t="s">
        <v>36</v>
      </c>
      <c r="Q37">
        <f t="shared" si="2"/>
        <v>20</v>
      </c>
      <c r="R37">
        <f t="shared" si="3"/>
        <v>50</v>
      </c>
      <c r="S37">
        <f t="shared" si="4"/>
        <v>0.4</v>
      </c>
      <c r="T37">
        <f t="shared" si="5"/>
        <v>75</v>
      </c>
      <c r="U37">
        <f t="shared" si="6"/>
        <v>75</v>
      </c>
    </row>
    <row r="38" spans="1:21" ht="28.8" x14ac:dyDescent="0.3">
      <c r="A38" s="4">
        <v>44838</v>
      </c>
      <c r="B38" s="5" t="s">
        <v>11</v>
      </c>
      <c r="C38" s="6" t="s">
        <v>12</v>
      </c>
      <c r="D38" s="6" t="s">
        <v>73</v>
      </c>
      <c r="E38" s="36" t="s">
        <v>176</v>
      </c>
      <c r="F38" s="6" t="s">
        <v>15</v>
      </c>
      <c r="G38" s="6">
        <v>25</v>
      </c>
      <c r="H38" s="6" t="s">
        <v>84</v>
      </c>
      <c r="I38" s="6">
        <f t="shared" si="7"/>
        <v>3</v>
      </c>
      <c r="J38" s="32" t="s">
        <v>34</v>
      </c>
      <c r="K38" s="32">
        <v>50</v>
      </c>
      <c r="L38" s="32">
        <v>4.5</v>
      </c>
      <c r="M38" s="32">
        <f t="shared" si="8"/>
        <v>0.5</v>
      </c>
      <c r="N38" s="24" t="s">
        <v>35</v>
      </c>
      <c r="O38" s="7"/>
      <c r="P38" s="29" t="s">
        <v>36</v>
      </c>
      <c r="Q38">
        <f t="shared" si="2"/>
        <v>25</v>
      </c>
      <c r="R38">
        <f t="shared" si="3"/>
        <v>50</v>
      </c>
      <c r="S38">
        <f t="shared" si="4"/>
        <v>0.5</v>
      </c>
      <c r="T38">
        <f t="shared" si="5"/>
        <v>75</v>
      </c>
      <c r="U38">
        <f t="shared" si="6"/>
        <v>75</v>
      </c>
    </row>
    <row r="39" spans="1:21" ht="28.8" x14ac:dyDescent="0.3">
      <c r="A39" s="4">
        <v>44839</v>
      </c>
      <c r="B39" s="5" t="s">
        <v>11</v>
      </c>
      <c r="C39" s="6" t="s">
        <v>76</v>
      </c>
      <c r="D39" s="6" t="s">
        <v>73</v>
      </c>
      <c r="E39" s="36" t="s">
        <v>180</v>
      </c>
      <c r="F39" s="6" t="s">
        <v>15</v>
      </c>
      <c r="G39" s="6">
        <v>25</v>
      </c>
      <c r="H39" s="6" t="s">
        <v>84</v>
      </c>
      <c r="I39" s="6">
        <f t="shared" si="7"/>
        <v>3</v>
      </c>
      <c r="J39" s="32" t="s">
        <v>34</v>
      </c>
      <c r="K39" s="32">
        <v>50</v>
      </c>
      <c r="L39" s="32">
        <v>4.5</v>
      </c>
      <c r="M39" s="32">
        <f t="shared" si="8"/>
        <v>0.5</v>
      </c>
      <c r="N39" s="24" t="s">
        <v>35</v>
      </c>
      <c r="O39" s="7"/>
      <c r="P39" s="29" t="s">
        <v>36</v>
      </c>
      <c r="Q39">
        <f t="shared" si="2"/>
        <v>25</v>
      </c>
      <c r="R39">
        <f t="shared" si="3"/>
        <v>50</v>
      </c>
      <c r="S39">
        <f t="shared" si="4"/>
        <v>0.5</v>
      </c>
      <c r="T39">
        <f t="shared" si="5"/>
        <v>75</v>
      </c>
      <c r="U39">
        <f t="shared" si="6"/>
        <v>75</v>
      </c>
    </row>
    <row r="40" spans="1:21" ht="28.8" x14ac:dyDescent="0.3">
      <c r="A40" s="4">
        <v>44839</v>
      </c>
      <c r="B40" s="5" t="s">
        <v>11</v>
      </c>
      <c r="C40" s="6" t="s">
        <v>12</v>
      </c>
      <c r="D40" s="6" t="s">
        <v>146</v>
      </c>
      <c r="E40" s="36" t="s">
        <v>181</v>
      </c>
      <c r="F40" s="6" t="s">
        <v>15</v>
      </c>
      <c r="G40" s="6">
        <v>20</v>
      </c>
      <c r="H40" s="6" t="s">
        <v>16</v>
      </c>
      <c r="I40" s="6">
        <f t="shared" si="7"/>
        <v>3.75</v>
      </c>
      <c r="J40" s="32" t="s">
        <v>34</v>
      </c>
      <c r="K40" s="32">
        <v>50</v>
      </c>
      <c r="L40" s="32">
        <v>4.5</v>
      </c>
      <c r="M40" s="32">
        <f t="shared" si="8"/>
        <v>0.4</v>
      </c>
      <c r="N40" s="24" t="s">
        <v>35</v>
      </c>
      <c r="O40" s="7"/>
      <c r="P40" s="29" t="s">
        <v>36</v>
      </c>
      <c r="Q40">
        <f t="shared" si="2"/>
        <v>20</v>
      </c>
      <c r="R40">
        <f t="shared" si="3"/>
        <v>50</v>
      </c>
      <c r="S40">
        <f t="shared" si="4"/>
        <v>0.4</v>
      </c>
      <c r="T40">
        <f t="shared" si="5"/>
        <v>75</v>
      </c>
      <c r="U40">
        <f t="shared" si="6"/>
        <v>75</v>
      </c>
    </row>
    <row r="41" spans="1:21" ht="28.8" x14ac:dyDescent="0.3">
      <c r="A41" s="4">
        <v>44840</v>
      </c>
      <c r="B41" s="5" t="s">
        <v>11</v>
      </c>
      <c r="C41" s="6" t="s">
        <v>82</v>
      </c>
      <c r="D41" s="6" t="s">
        <v>73</v>
      </c>
      <c r="E41" s="36" t="s">
        <v>187</v>
      </c>
      <c r="F41" s="6" t="s">
        <v>15</v>
      </c>
      <c r="G41" s="6">
        <v>25</v>
      </c>
      <c r="H41" s="6" t="s">
        <v>84</v>
      </c>
      <c r="I41" s="6">
        <f t="shared" si="7"/>
        <v>3</v>
      </c>
      <c r="J41" s="32" t="s">
        <v>34</v>
      </c>
      <c r="K41" s="32">
        <v>50</v>
      </c>
      <c r="L41" s="32">
        <v>4.5</v>
      </c>
      <c r="M41" s="32">
        <f t="shared" si="8"/>
        <v>0.5</v>
      </c>
      <c r="N41" s="24" t="s">
        <v>35</v>
      </c>
      <c r="O41" s="7"/>
      <c r="P41" s="29" t="s">
        <v>36</v>
      </c>
      <c r="Q41">
        <f t="shared" si="2"/>
        <v>25</v>
      </c>
      <c r="R41">
        <f t="shared" si="3"/>
        <v>50</v>
      </c>
      <c r="S41">
        <f t="shared" si="4"/>
        <v>0.5</v>
      </c>
      <c r="T41">
        <f t="shared" si="5"/>
        <v>75</v>
      </c>
      <c r="U41">
        <f t="shared" si="6"/>
        <v>75</v>
      </c>
    </row>
    <row r="42" spans="1:21" ht="28.8" x14ac:dyDescent="0.3">
      <c r="A42" s="4">
        <v>44840</v>
      </c>
      <c r="B42" s="5" t="s">
        <v>11</v>
      </c>
      <c r="C42" s="6" t="s">
        <v>87</v>
      </c>
      <c r="D42" s="6" t="s">
        <v>73</v>
      </c>
      <c r="E42" s="36" t="s">
        <v>190</v>
      </c>
      <c r="F42" s="6" t="s">
        <v>15</v>
      </c>
      <c r="G42" s="6">
        <v>25</v>
      </c>
      <c r="H42" s="6" t="s">
        <v>84</v>
      </c>
      <c r="I42" s="6">
        <f t="shared" si="7"/>
        <v>3</v>
      </c>
      <c r="J42" s="32" t="s">
        <v>34</v>
      </c>
      <c r="K42" s="32">
        <v>50</v>
      </c>
      <c r="L42" s="32">
        <v>4.5</v>
      </c>
      <c r="M42" s="32">
        <f t="shared" si="8"/>
        <v>0.5</v>
      </c>
      <c r="N42" s="24" t="s">
        <v>35</v>
      </c>
      <c r="O42" s="7"/>
      <c r="P42" s="29" t="s">
        <v>36</v>
      </c>
      <c r="Q42">
        <f t="shared" si="2"/>
        <v>25</v>
      </c>
      <c r="R42">
        <f t="shared" si="3"/>
        <v>50</v>
      </c>
      <c r="S42">
        <f t="shared" si="4"/>
        <v>0.5</v>
      </c>
      <c r="T42">
        <f t="shared" si="5"/>
        <v>75</v>
      </c>
      <c r="U42">
        <f t="shared" si="6"/>
        <v>75</v>
      </c>
    </row>
    <row r="43" spans="1:21" ht="28.8" x14ac:dyDescent="0.3">
      <c r="A43" s="4">
        <v>44841</v>
      </c>
      <c r="B43" s="5" t="s">
        <v>11</v>
      </c>
      <c r="C43" s="6" t="s">
        <v>76</v>
      </c>
      <c r="D43" s="6" t="s">
        <v>73</v>
      </c>
      <c r="E43" s="36" t="s">
        <v>193</v>
      </c>
      <c r="F43" s="6" t="s">
        <v>15</v>
      </c>
      <c r="G43" s="6">
        <v>25</v>
      </c>
      <c r="H43" s="6" t="s">
        <v>84</v>
      </c>
      <c r="I43" s="6">
        <f t="shared" si="7"/>
        <v>3</v>
      </c>
      <c r="J43" s="32" t="s">
        <v>34</v>
      </c>
      <c r="K43" s="32">
        <v>50</v>
      </c>
      <c r="L43" s="32">
        <v>4.5</v>
      </c>
      <c r="M43" s="32">
        <f t="shared" si="8"/>
        <v>0.5</v>
      </c>
      <c r="N43" s="24" t="s">
        <v>35</v>
      </c>
      <c r="O43" s="7"/>
      <c r="P43" s="29" t="s">
        <v>36</v>
      </c>
      <c r="Q43">
        <f t="shared" si="2"/>
        <v>25</v>
      </c>
      <c r="R43">
        <f t="shared" si="3"/>
        <v>50</v>
      </c>
      <c r="S43">
        <f t="shared" si="4"/>
        <v>0.5</v>
      </c>
      <c r="T43">
        <f t="shared" si="5"/>
        <v>75</v>
      </c>
      <c r="U43">
        <f t="shared" si="6"/>
        <v>75</v>
      </c>
    </row>
    <row r="44" spans="1:21" ht="28.8" x14ac:dyDescent="0.3">
      <c r="A44" s="4">
        <v>44841</v>
      </c>
      <c r="B44" s="5" t="s">
        <v>11</v>
      </c>
      <c r="C44" s="6" t="s">
        <v>12</v>
      </c>
      <c r="D44" s="18" t="s">
        <v>146</v>
      </c>
      <c r="E44" s="36" t="s">
        <v>194</v>
      </c>
      <c r="F44" s="6" t="s">
        <v>15</v>
      </c>
      <c r="G44" s="6">
        <v>20</v>
      </c>
      <c r="H44" s="6" t="s">
        <v>16</v>
      </c>
      <c r="I44" s="6">
        <f t="shared" si="7"/>
        <v>3.75</v>
      </c>
      <c r="J44" s="32" t="s">
        <v>34</v>
      </c>
      <c r="K44" s="32">
        <v>50</v>
      </c>
      <c r="L44" s="32">
        <v>4.5</v>
      </c>
      <c r="M44" s="32">
        <f t="shared" si="8"/>
        <v>0.4</v>
      </c>
      <c r="N44" s="24" t="s">
        <v>35</v>
      </c>
      <c r="O44" s="7"/>
      <c r="P44" s="29" t="s">
        <v>36</v>
      </c>
      <c r="Q44">
        <f t="shared" si="2"/>
        <v>20</v>
      </c>
      <c r="R44">
        <f t="shared" si="3"/>
        <v>50</v>
      </c>
      <c r="S44">
        <f t="shared" si="4"/>
        <v>0.4</v>
      </c>
      <c r="T44">
        <f t="shared" si="5"/>
        <v>75</v>
      </c>
      <c r="U44">
        <f t="shared" si="6"/>
        <v>75</v>
      </c>
    </row>
    <row r="45" spans="1:21" ht="28.8" x14ac:dyDescent="0.3">
      <c r="A45" s="4">
        <v>44844</v>
      </c>
      <c r="B45" s="5" t="s">
        <v>11</v>
      </c>
      <c r="C45" s="6" t="s">
        <v>82</v>
      </c>
      <c r="D45" s="6" t="s">
        <v>73</v>
      </c>
      <c r="E45" s="36" t="s">
        <v>200</v>
      </c>
      <c r="F45" s="6" t="s">
        <v>15</v>
      </c>
      <c r="G45" s="6">
        <v>24</v>
      </c>
      <c r="H45" s="6" t="s">
        <v>84</v>
      </c>
      <c r="I45" s="6">
        <f t="shared" si="7"/>
        <v>3</v>
      </c>
      <c r="J45" s="32" t="s">
        <v>34</v>
      </c>
      <c r="K45" s="32">
        <v>50</v>
      </c>
      <c r="L45" s="32">
        <v>4.5</v>
      </c>
      <c r="M45" s="32">
        <f t="shared" si="8"/>
        <v>0.48</v>
      </c>
      <c r="N45" s="24" t="s">
        <v>35</v>
      </c>
      <c r="O45" s="7"/>
      <c r="P45" s="29" t="s">
        <v>36</v>
      </c>
      <c r="Q45">
        <f t="shared" si="2"/>
        <v>24</v>
      </c>
      <c r="R45">
        <f t="shared" si="3"/>
        <v>50</v>
      </c>
      <c r="S45">
        <f t="shared" si="4"/>
        <v>0.48</v>
      </c>
      <c r="T45">
        <f t="shared" si="5"/>
        <v>72</v>
      </c>
      <c r="U45">
        <f t="shared" si="6"/>
        <v>72</v>
      </c>
    </row>
    <row r="46" spans="1:21" ht="28.8" x14ac:dyDescent="0.3">
      <c r="A46" s="4">
        <v>44844</v>
      </c>
      <c r="B46" s="5" t="s">
        <v>11</v>
      </c>
      <c r="C46" s="6" t="s">
        <v>87</v>
      </c>
      <c r="D46" s="6" t="s">
        <v>73</v>
      </c>
      <c r="E46" s="36" t="s">
        <v>203</v>
      </c>
      <c r="F46" s="6" t="s">
        <v>15</v>
      </c>
      <c r="G46" s="6">
        <v>24</v>
      </c>
      <c r="H46" s="6" t="s">
        <v>84</v>
      </c>
      <c r="I46" s="6">
        <f t="shared" si="7"/>
        <v>3</v>
      </c>
      <c r="J46" s="32" t="s">
        <v>34</v>
      </c>
      <c r="K46" s="32">
        <v>50</v>
      </c>
      <c r="L46" s="32">
        <v>4.5</v>
      </c>
      <c r="M46" s="32">
        <f t="shared" si="8"/>
        <v>0.48</v>
      </c>
      <c r="N46" s="24" t="s">
        <v>35</v>
      </c>
      <c r="O46" s="7"/>
      <c r="P46" s="29" t="s">
        <v>36</v>
      </c>
      <c r="Q46">
        <f t="shared" si="2"/>
        <v>24</v>
      </c>
      <c r="R46">
        <f t="shared" si="3"/>
        <v>50</v>
      </c>
      <c r="S46">
        <f t="shared" si="4"/>
        <v>0.48</v>
      </c>
      <c r="T46">
        <f t="shared" si="5"/>
        <v>72</v>
      </c>
      <c r="U46">
        <f t="shared" si="6"/>
        <v>72</v>
      </c>
    </row>
    <row r="47" spans="1:21" ht="28.8" x14ac:dyDescent="0.3">
      <c r="A47" s="4">
        <v>44845</v>
      </c>
      <c r="B47" s="5" t="s">
        <v>11</v>
      </c>
      <c r="C47" s="6" t="s">
        <v>20</v>
      </c>
      <c r="D47" s="6" t="s">
        <v>32</v>
      </c>
      <c r="E47" s="36" t="s">
        <v>204</v>
      </c>
      <c r="F47" s="6" t="s">
        <v>15</v>
      </c>
      <c r="G47" s="6">
        <v>40</v>
      </c>
      <c r="H47" s="6" t="s">
        <v>16</v>
      </c>
      <c r="I47" s="6">
        <f t="shared" si="7"/>
        <v>3.75</v>
      </c>
      <c r="J47" s="32" t="s">
        <v>34</v>
      </c>
      <c r="K47" s="32">
        <v>50</v>
      </c>
      <c r="L47" s="32">
        <v>4.5</v>
      </c>
      <c r="M47" s="32">
        <f t="shared" si="8"/>
        <v>0.8</v>
      </c>
      <c r="N47" s="24" t="s">
        <v>35</v>
      </c>
      <c r="O47" s="7"/>
      <c r="P47" s="29" t="s">
        <v>36</v>
      </c>
      <c r="Q47">
        <f t="shared" si="2"/>
        <v>40</v>
      </c>
      <c r="R47">
        <f t="shared" si="3"/>
        <v>50</v>
      </c>
      <c r="S47">
        <f t="shared" si="4"/>
        <v>0.8</v>
      </c>
      <c r="T47">
        <f t="shared" si="5"/>
        <v>150</v>
      </c>
      <c r="U47">
        <f t="shared" si="6"/>
        <v>150</v>
      </c>
    </row>
    <row r="48" spans="1:21" ht="28.8" x14ac:dyDescent="0.3">
      <c r="A48" s="4">
        <v>44846</v>
      </c>
      <c r="B48" s="5" t="s">
        <v>11</v>
      </c>
      <c r="C48" s="6" t="s">
        <v>20</v>
      </c>
      <c r="D48" s="6" t="s">
        <v>32</v>
      </c>
      <c r="E48" s="36" t="s">
        <v>214</v>
      </c>
      <c r="F48" s="6" t="s">
        <v>15</v>
      </c>
      <c r="G48" s="6">
        <v>40</v>
      </c>
      <c r="H48" s="6" t="s">
        <v>16</v>
      </c>
      <c r="I48" s="6">
        <f t="shared" si="7"/>
        <v>3.75</v>
      </c>
      <c r="J48" s="32" t="s">
        <v>34</v>
      </c>
      <c r="K48" s="32">
        <v>50</v>
      </c>
      <c r="L48" s="32">
        <v>4.5</v>
      </c>
      <c r="M48" s="32">
        <f t="shared" si="8"/>
        <v>0.8</v>
      </c>
      <c r="N48" s="24" t="s">
        <v>35</v>
      </c>
      <c r="O48" s="7"/>
      <c r="P48" s="29" t="s">
        <v>36</v>
      </c>
      <c r="Q48">
        <f t="shared" si="2"/>
        <v>40</v>
      </c>
      <c r="R48">
        <f t="shared" si="3"/>
        <v>50</v>
      </c>
      <c r="S48">
        <f t="shared" si="4"/>
        <v>0.8</v>
      </c>
      <c r="T48">
        <f t="shared" si="5"/>
        <v>150</v>
      </c>
      <c r="U48">
        <f t="shared" si="6"/>
        <v>150</v>
      </c>
    </row>
    <row r="49" spans="1:21" ht="28.8" x14ac:dyDescent="0.3">
      <c r="A49" s="4">
        <v>44847</v>
      </c>
      <c r="B49" s="5" t="s">
        <v>11</v>
      </c>
      <c r="C49" s="6" t="s">
        <v>20</v>
      </c>
      <c r="D49" s="6" t="s">
        <v>32</v>
      </c>
      <c r="E49" s="36" t="s">
        <v>222</v>
      </c>
      <c r="F49" s="6" t="s">
        <v>15</v>
      </c>
      <c r="G49" s="6">
        <v>40</v>
      </c>
      <c r="H49" s="6" t="s">
        <v>16</v>
      </c>
      <c r="I49" s="6">
        <f t="shared" si="7"/>
        <v>3.75</v>
      </c>
      <c r="J49" s="32" t="s">
        <v>34</v>
      </c>
      <c r="K49" s="32">
        <v>50</v>
      </c>
      <c r="L49" s="32">
        <v>4.5</v>
      </c>
      <c r="M49" s="32">
        <f t="shared" si="8"/>
        <v>0.8</v>
      </c>
      <c r="N49" s="24" t="s">
        <v>35</v>
      </c>
      <c r="O49" s="7"/>
      <c r="P49" s="29" t="s">
        <v>36</v>
      </c>
      <c r="Q49">
        <f t="shared" si="2"/>
        <v>40</v>
      </c>
      <c r="R49">
        <f t="shared" si="3"/>
        <v>50</v>
      </c>
      <c r="S49">
        <f t="shared" si="4"/>
        <v>0.8</v>
      </c>
      <c r="T49">
        <f t="shared" si="5"/>
        <v>150</v>
      </c>
      <c r="U49">
        <f t="shared" si="6"/>
        <v>150</v>
      </c>
    </row>
    <row r="50" spans="1:21" ht="28.8" x14ac:dyDescent="0.3">
      <c r="A50" s="4">
        <v>44848</v>
      </c>
      <c r="B50" s="5" t="s">
        <v>11</v>
      </c>
      <c r="C50" s="6" t="s">
        <v>20</v>
      </c>
      <c r="D50" s="6" t="s">
        <v>32</v>
      </c>
      <c r="E50" s="36" t="s">
        <v>228</v>
      </c>
      <c r="F50" s="6" t="s">
        <v>15</v>
      </c>
      <c r="G50" s="6">
        <v>40</v>
      </c>
      <c r="H50" s="6" t="s">
        <v>58</v>
      </c>
      <c r="I50" s="6">
        <f t="shared" si="7"/>
        <v>1.75</v>
      </c>
      <c r="J50" s="32" t="s">
        <v>34</v>
      </c>
      <c r="K50" s="32">
        <v>50</v>
      </c>
      <c r="L50" s="32">
        <v>4.5</v>
      </c>
      <c r="M50" s="32">
        <f t="shared" si="8"/>
        <v>0.8</v>
      </c>
      <c r="N50" s="24" t="s">
        <v>35</v>
      </c>
      <c r="O50" s="7"/>
      <c r="P50" s="29" t="s">
        <v>36</v>
      </c>
      <c r="Q50">
        <f t="shared" si="2"/>
        <v>40</v>
      </c>
      <c r="R50">
        <f t="shared" si="3"/>
        <v>50</v>
      </c>
      <c r="S50">
        <f t="shared" si="4"/>
        <v>0.8</v>
      </c>
      <c r="T50">
        <f t="shared" si="5"/>
        <v>70</v>
      </c>
      <c r="U50">
        <f t="shared" si="6"/>
        <v>70</v>
      </c>
    </row>
    <row r="51" spans="1:21" ht="28.8" x14ac:dyDescent="0.3">
      <c r="A51" s="4">
        <v>44851</v>
      </c>
      <c r="B51" s="5" t="s">
        <v>11</v>
      </c>
      <c r="C51" s="6" t="s">
        <v>20</v>
      </c>
      <c r="D51" s="6" t="s">
        <v>32</v>
      </c>
      <c r="E51" s="36" t="s">
        <v>232</v>
      </c>
      <c r="F51" s="6" t="s">
        <v>15</v>
      </c>
      <c r="G51" s="6">
        <v>40</v>
      </c>
      <c r="H51" s="6" t="s">
        <v>16</v>
      </c>
      <c r="I51" s="6">
        <f t="shared" si="7"/>
        <v>3.75</v>
      </c>
      <c r="J51" s="32" t="s">
        <v>34</v>
      </c>
      <c r="K51" s="32">
        <v>50</v>
      </c>
      <c r="L51" s="32">
        <v>4.5</v>
      </c>
      <c r="M51" s="32">
        <f t="shared" si="8"/>
        <v>0.8</v>
      </c>
      <c r="N51" s="24" t="s">
        <v>35</v>
      </c>
      <c r="O51" s="7"/>
      <c r="P51" s="29" t="s">
        <v>36</v>
      </c>
      <c r="Q51">
        <f t="shared" si="2"/>
        <v>40</v>
      </c>
      <c r="R51">
        <f t="shared" si="3"/>
        <v>50</v>
      </c>
      <c r="S51">
        <f t="shared" si="4"/>
        <v>0.8</v>
      </c>
      <c r="T51">
        <f t="shared" si="5"/>
        <v>150</v>
      </c>
      <c r="U51">
        <f t="shared" si="6"/>
        <v>150</v>
      </c>
    </row>
    <row r="52" spans="1:21" ht="28.8" x14ac:dyDescent="0.3">
      <c r="A52" s="4">
        <v>44852</v>
      </c>
      <c r="B52" s="5" t="s">
        <v>11</v>
      </c>
      <c r="C52" s="6" t="s">
        <v>20</v>
      </c>
      <c r="D52" s="6" t="s">
        <v>32</v>
      </c>
      <c r="E52" s="36" t="s">
        <v>234</v>
      </c>
      <c r="F52" s="6" t="s">
        <v>15</v>
      </c>
      <c r="G52" s="6">
        <v>40</v>
      </c>
      <c r="H52" s="6" t="s">
        <v>16</v>
      </c>
      <c r="I52" s="6">
        <f t="shared" si="7"/>
        <v>3.75</v>
      </c>
      <c r="J52" s="32" t="s">
        <v>34</v>
      </c>
      <c r="K52" s="32">
        <v>50</v>
      </c>
      <c r="L52" s="32">
        <v>4.5</v>
      </c>
      <c r="M52" s="32">
        <f t="shared" si="8"/>
        <v>0.8</v>
      </c>
      <c r="N52" s="24" t="s">
        <v>35</v>
      </c>
      <c r="O52" s="7"/>
      <c r="P52" s="29" t="s">
        <v>36</v>
      </c>
      <c r="Q52">
        <f t="shared" si="2"/>
        <v>40</v>
      </c>
      <c r="R52">
        <f t="shared" si="3"/>
        <v>50</v>
      </c>
      <c r="S52">
        <f t="shared" si="4"/>
        <v>0.8</v>
      </c>
      <c r="T52">
        <f t="shared" si="5"/>
        <v>150</v>
      </c>
      <c r="U52">
        <f t="shared" si="6"/>
        <v>150</v>
      </c>
    </row>
    <row r="53" spans="1:21" ht="28.8" x14ac:dyDescent="0.3">
      <c r="A53" s="4">
        <v>44853</v>
      </c>
      <c r="B53" s="5" t="s">
        <v>11</v>
      </c>
      <c r="C53" s="6" t="s">
        <v>20</v>
      </c>
      <c r="D53" s="6" t="s">
        <v>32</v>
      </c>
      <c r="E53" s="36" t="s">
        <v>238</v>
      </c>
      <c r="F53" s="6" t="s">
        <v>15</v>
      </c>
      <c r="G53" s="6">
        <v>40</v>
      </c>
      <c r="H53" s="6" t="s">
        <v>16</v>
      </c>
      <c r="I53" s="6">
        <f t="shared" si="7"/>
        <v>3.75</v>
      </c>
      <c r="J53" s="32" t="s">
        <v>34</v>
      </c>
      <c r="K53" s="32">
        <v>50</v>
      </c>
      <c r="L53" s="32">
        <v>4.5</v>
      </c>
      <c r="M53" s="32">
        <f t="shared" si="8"/>
        <v>0.8</v>
      </c>
      <c r="N53" s="24" t="s">
        <v>35</v>
      </c>
      <c r="O53" s="7"/>
      <c r="P53" s="29" t="s">
        <v>36</v>
      </c>
      <c r="Q53">
        <f t="shared" ref="Q53:Q112" si="9">G53</f>
        <v>40</v>
      </c>
      <c r="R53">
        <f t="shared" ref="R53:R112" si="10">K53</f>
        <v>50</v>
      </c>
      <c r="S53">
        <f t="shared" ref="S53:S112" si="11">Q53/R53</f>
        <v>0.8</v>
      </c>
      <c r="T53">
        <f t="shared" ref="T53:T112" si="12">Q53*I53</f>
        <v>150</v>
      </c>
      <c r="U53">
        <f t="shared" ref="U53:U112" si="13">G53*I53</f>
        <v>150</v>
      </c>
    </row>
    <row r="54" spans="1:21" ht="28.8" x14ac:dyDescent="0.3">
      <c r="A54" s="4">
        <v>44854</v>
      </c>
      <c r="B54" s="5" t="s">
        <v>11</v>
      </c>
      <c r="C54" s="6" t="s">
        <v>20</v>
      </c>
      <c r="D54" s="6" t="s">
        <v>32</v>
      </c>
      <c r="E54" s="36" t="s">
        <v>240</v>
      </c>
      <c r="F54" s="6" t="s">
        <v>15</v>
      </c>
      <c r="G54" s="6">
        <v>40</v>
      </c>
      <c r="H54" s="6" t="s">
        <v>58</v>
      </c>
      <c r="I54" s="6">
        <f t="shared" si="7"/>
        <v>1.75</v>
      </c>
      <c r="J54" s="32" t="s">
        <v>34</v>
      </c>
      <c r="K54" s="32">
        <v>50</v>
      </c>
      <c r="L54" s="32">
        <v>4.5</v>
      </c>
      <c r="M54" s="32">
        <f t="shared" si="8"/>
        <v>0.8</v>
      </c>
      <c r="N54" s="24" t="s">
        <v>35</v>
      </c>
      <c r="O54" s="7"/>
      <c r="P54" s="29" t="s">
        <v>36</v>
      </c>
      <c r="Q54">
        <f t="shared" si="9"/>
        <v>40</v>
      </c>
      <c r="R54">
        <f t="shared" si="10"/>
        <v>50</v>
      </c>
      <c r="S54">
        <f t="shared" si="11"/>
        <v>0.8</v>
      </c>
      <c r="T54">
        <f t="shared" si="12"/>
        <v>70</v>
      </c>
      <c r="U54">
        <f t="shared" si="13"/>
        <v>70</v>
      </c>
    </row>
    <row r="55" spans="1:21" ht="28.8" x14ac:dyDescent="0.3">
      <c r="A55" s="9">
        <v>44879</v>
      </c>
      <c r="B55" s="10" t="s">
        <v>246</v>
      </c>
      <c r="C55" s="11" t="s">
        <v>82</v>
      </c>
      <c r="D55" s="11" t="s">
        <v>276</v>
      </c>
      <c r="E55" s="34" t="s">
        <v>277</v>
      </c>
      <c r="F55" s="11" t="s">
        <v>15</v>
      </c>
      <c r="G55" s="11">
        <v>25</v>
      </c>
      <c r="H55" s="11" t="s">
        <v>75</v>
      </c>
      <c r="I55" s="6">
        <f t="shared" si="7"/>
        <v>1.5</v>
      </c>
      <c r="J55" s="32" t="s">
        <v>34</v>
      </c>
      <c r="K55" s="32">
        <v>50</v>
      </c>
      <c r="L55" s="32">
        <v>4.5</v>
      </c>
      <c r="M55" s="32">
        <f t="shared" si="8"/>
        <v>0.5</v>
      </c>
      <c r="N55" s="24" t="s">
        <v>35</v>
      </c>
      <c r="O55" s="7"/>
      <c r="P55" s="29" t="s">
        <v>36</v>
      </c>
      <c r="Q55">
        <f t="shared" si="9"/>
        <v>25</v>
      </c>
      <c r="R55">
        <f t="shared" si="10"/>
        <v>50</v>
      </c>
      <c r="S55">
        <f t="shared" si="11"/>
        <v>0.5</v>
      </c>
      <c r="T55">
        <f t="shared" si="12"/>
        <v>37.5</v>
      </c>
      <c r="U55">
        <f t="shared" si="13"/>
        <v>37.5</v>
      </c>
    </row>
    <row r="56" spans="1:21" ht="28.8" x14ac:dyDescent="0.3">
      <c r="A56" s="9">
        <v>44879</v>
      </c>
      <c r="B56" s="10" t="s">
        <v>246</v>
      </c>
      <c r="C56" s="11" t="s">
        <v>82</v>
      </c>
      <c r="D56" s="11" t="s">
        <v>276</v>
      </c>
      <c r="E56" s="34" t="s">
        <v>278</v>
      </c>
      <c r="F56" s="11" t="s">
        <v>15</v>
      </c>
      <c r="G56" s="11">
        <v>25</v>
      </c>
      <c r="H56" s="11" t="s">
        <v>75</v>
      </c>
      <c r="I56" s="6">
        <f t="shared" si="7"/>
        <v>1.5</v>
      </c>
      <c r="J56" s="32" t="s">
        <v>34</v>
      </c>
      <c r="K56" s="32">
        <v>50</v>
      </c>
      <c r="L56" s="32">
        <v>4.5</v>
      </c>
      <c r="M56" s="32">
        <f t="shared" si="8"/>
        <v>0.5</v>
      </c>
      <c r="N56" s="24" t="s">
        <v>35</v>
      </c>
      <c r="O56" s="7"/>
      <c r="P56" s="29" t="s">
        <v>36</v>
      </c>
      <c r="Q56">
        <f t="shared" si="9"/>
        <v>25</v>
      </c>
      <c r="R56">
        <f t="shared" si="10"/>
        <v>50</v>
      </c>
      <c r="S56">
        <f t="shared" si="11"/>
        <v>0.5</v>
      </c>
      <c r="T56">
        <f t="shared" si="12"/>
        <v>37.5</v>
      </c>
      <c r="U56">
        <f t="shared" si="13"/>
        <v>37.5</v>
      </c>
    </row>
    <row r="57" spans="1:21" ht="28.8" x14ac:dyDescent="0.3">
      <c r="A57" s="9">
        <v>44881</v>
      </c>
      <c r="B57" s="10" t="s">
        <v>246</v>
      </c>
      <c r="C57" s="11" t="s">
        <v>12</v>
      </c>
      <c r="D57" s="11" t="s">
        <v>276</v>
      </c>
      <c r="E57" s="34" t="s">
        <v>287</v>
      </c>
      <c r="F57" s="11" t="s">
        <v>15</v>
      </c>
      <c r="G57" s="11">
        <v>25</v>
      </c>
      <c r="H57" s="11" t="s">
        <v>84</v>
      </c>
      <c r="I57" s="6">
        <f t="shared" si="7"/>
        <v>3</v>
      </c>
      <c r="J57" s="32" t="s">
        <v>34</v>
      </c>
      <c r="K57" s="32">
        <v>50</v>
      </c>
      <c r="L57" s="32">
        <v>4.5</v>
      </c>
      <c r="M57" s="32">
        <f t="shared" si="8"/>
        <v>0.5</v>
      </c>
      <c r="N57" s="24" t="s">
        <v>35</v>
      </c>
      <c r="O57" s="7"/>
      <c r="P57" s="29" t="s">
        <v>36</v>
      </c>
      <c r="Q57">
        <f t="shared" si="9"/>
        <v>25</v>
      </c>
      <c r="R57">
        <f t="shared" si="10"/>
        <v>50</v>
      </c>
      <c r="S57">
        <f t="shared" si="11"/>
        <v>0.5</v>
      </c>
      <c r="T57">
        <f t="shared" si="12"/>
        <v>75</v>
      </c>
      <c r="U57">
        <f t="shared" si="13"/>
        <v>75</v>
      </c>
    </row>
    <row r="58" spans="1:21" ht="28.8" x14ac:dyDescent="0.3">
      <c r="A58" s="9">
        <v>44881</v>
      </c>
      <c r="B58" s="10" t="s">
        <v>246</v>
      </c>
      <c r="C58" s="11" t="s">
        <v>12</v>
      </c>
      <c r="D58" s="11" t="s">
        <v>276</v>
      </c>
      <c r="E58" s="34" t="s">
        <v>288</v>
      </c>
      <c r="F58" s="11" t="s">
        <v>15</v>
      </c>
      <c r="G58" s="11">
        <v>25</v>
      </c>
      <c r="H58" s="11" t="s">
        <v>75</v>
      </c>
      <c r="I58" s="6">
        <f t="shared" si="7"/>
        <v>1.5</v>
      </c>
      <c r="J58" s="32" t="s">
        <v>34</v>
      </c>
      <c r="K58" s="32">
        <v>50</v>
      </c>
      <c r="L58" s="32">
        <v>4.5</v>
      </c>
      <c r="M58" s="32">
        <f t="shared" si="8"/>
        <v>0.5</v>
      </c>
      <c r="N58" s="24" t="s">
        <v>35</v>
      </c>
      <c r="O58" s="7"/>
      <c r="P58" s="29" t="s">
        <v>36</v>
      </c>
      <c r="Q58">
        <f t="shared" si="9"/>
        <v>25</v>
      </c>
      <c r="R58">
        <f t="shared" si="10"/>
        <v>50</v>
      </c>
      <c r="S58">
        <f t="shared" si="11"/>
        <v>0.5</v>
      </c>
      <c r="T58">
        <f t="shared" si="12"/>
        <v>37.5</v>
      </c>
      <c r="U58">
        <f t="shared" si="13"/>
        <v>37.5</v>
      </c>
    </row>
    <row r="59" spans="1:21" ht="28.8" x14ac:dyDescent="0.3">
      <c r="A59" s="9">
        <v>44882</v>
      </c>
      <c r="B59" s="10" t="s">
        <v>246</v>
      </c>
      <c r="C59" s="11" t="s">
        <v>76</v>
      </c>
      <c r="D59" s="11" t="s">
        <v>276</v>
      </c>
      <c r="E59" s="34" t="s">
        <v>289</v>
      </c>
      <c r="F59" s="11" t="s">
        <v>15</v>
      </c>
      <c r="G59" s="11">
        <v>25</v>
      </c>
      <c r="H59" s="11" t="s">
        <v>84</v>
      </c>
      <c r="I59" s="6">
        <f t="shared" si="7"/>
        <v>3</v>
      </c>
      <c r="J59" s="32" t="s">
        <v>34</v>
      </c>
      <c r="K59" s="32">
        <v>50</v>
      </c>
      <c r="L59" s="32">
        <v>4.5</v>
      </c>
      <c r="M59" s="32">
        <f t="shared" si="8"/>
        <v>0.5</v>
      </c>
      <c r="N59" s="24" t="s">
        <v>35</v>
      </c>
      <c r="O59" s="7"/>
      <c r="P59" s="29" t="s">
        <v>36</v>
      </c>
      <c r="Q59">
        <f t="shared" si="9"/>
        <v>25</v>
      </c>
      <c r="R59">
        <f t="shared" si="10"/>
        <v>50</v>
      </c>
      <c r="S59">
        <f t="shared" si="11"/>
        <v>0.5</v>
      </c>
      <c r="T59">
        <f t="shared" si="12"/>
        <v>75</v>
      </c>
      <c r="U59">
        <f t="shared" si="13"/>
        <v>75</v>
      </c>
    </row>
    <row r="60" spans="1:21" ht="28.8" x14ac:dyDescent="0.3">
      <c r="A60" s="9">
        <v>44882</v>
      </c>
      <c r="B60" s="10" t="s">
        <v>246</v>
      </c>
      <c r="C60" s="11" t="s">
        <v>76</v>
      </c>
      <c r="D60" s="11" t="s">
        <v>276</v>
      </c>
      <c r="E60" s="34" t="s">
        <v>291</v>
      </c>
      <c r="F60" s="11" t="s">
        <v>15</v>
      </c>
      <c r="G60" s="11">
        <v>25</v>
      </c>
      <c r="H60" s="11" t="s">
        <v>84</v>
      </c>
      <c r="I60" s="6">
        <f t="shared" si="7"/>
        <v>3</v>
      </c>
      <c r="J60" s="32" t="s">
        <v>34</v>
      </c>
      <c r="K60" s="32">
        <v>50</v>
      </c>
      <c r="L60" s="32">
        <v>4.5</v>
      </c>
      <c r="M60" s="32">
        <f t="shared" si="8"/>
        <v>0.5</v>
      </c>
      <c r="N60" s="24" t="s">
        <v>35</v>
      </c>
      <c r="O60" s="7"/>
      <c r="P60" s="29" t="s">
        <v>36</v>
      </c>
      <c r="Q60">
        <f t="shared" si="9"/>
        <v>25</v>
      </c>
      <c r="R60">
        <f t="shared" si="10"/>
        <v>50</v>
      </c>
      <c r="S60">
        <f t="shared" si="11"/>
        <v>0.5</v>
      </c>
      <c r="T60">
        <f t="shared" si="12"/>
        <v>75</v>
      </c>
      <c r="U60">
        <f t="shared" si="13"/>
        <v>75</v>
      </c>
    </row>
    <row r="61" spans="1:21" ht="28.8" x14ac:dyDescent="0.3">
      <c r="A61" s="9">
        <v>44882</v>
      </c>
      <c r="B61" s="10" t="s">
        <v>246</v>
      </c>
      <c r="C61" s="11" t="s">
        <v>12</v>
      </c>
      <c r="D61" s="11" t="s">
        <v>276</v>
      </c>
      <c r="E61" s="34" t="s">
        <v>290</v>
      </c>
      <c r="F61" s="11" t="s">
        <v>15</v>
      </c>
      <c r="G61" s="11">
        <v>25</v>
      </c>
      <c r="H61" s="11" t="s">
        <v>84</v>
      </c>
      <c r="I61" s="6">
        <f t="shared" si="7"/>
        <v>3</v>
      </c>
      <c r="J61" s="32" t="s">
        <v>34</v>
      </c>
      <c r="K61" s="32">
        <v>50</v>
      </c>
      <c r="L61" s="32">
        <v>4.5</v>
      </c>
      <c r="M61" s="32">
        <f t="shared" si="8"/>
        <v>0.5</v>
      </c>
      <c r="N61" s="24" t="s">
        <v>35</v>
      </c>
      <c r="O61" s="7"/>
      <c r="P61" s="29" t="s">
        <v>36</v>
      </c>
      <c r="Q61">
        <f t="shared" si="9"/>
        <v>25</v>
      </c>
      <c r="R61">
        <f t="shared" si="10"/>
        <v>50</v>
      </c>
      <c r="S61">
        <f t="shared" si="11"/>
        <v>0.5</v>
      </c>
      <c r="T61">
        <f t="shared" si="12"/>
        <v>75</v>
      </c>
      <c r="U61">
        <f t="shared" si="13"/>
        <v>75</v>
      </c>
    </row>
    <row r="62" spans="1:21" ht="28.8" x14ac:dyDescent="0.3">
      <c r="A62" s="9">
        <v>44882</v>
      </c>
      <c r="B62" s="10" t="s">
        <v>246</v>
      </c>
      <c r="C62" s="11" t="s">
        <v>12</v>
      </c>
      <c r="D62" s="11" t="s">
        <v>276</v>
      </c>
      <c r="E62" s="34" t="s">
        <v>292</v>
      </c>
      <c r="F62" s="11" t="s">
        <v>15</v>
      </c>
      <c r="G62" s="11">
        <v>25</v>
      </c>
      <c r="H62" s="11" t="s">
        <v>84</v>
      </c>
      <c r="I62" s="6">
        <f t="shared" si="7"/>
        <v>3</v>
      </c>
      <c r="J62" s="32" t="s">
        <v>34</v>
      </c>
      <c r="K62" s="32">
        <v>50</v>
      </c>
      <c r="L62" s="32">
        <v>4.5</v>
      </c>
      <c r="M62" s="32">
        <f t="shared" si="8"/>
        <v>0.5</v>
      </c>
      <c r="N62" s="24" t="s">
        <v>35</v>
      </c>
      <c r="O62" s="7"/>
      <c r="P62" s="29" t="s">
        <v>36</v>
      </c>
      <c r="Q62">
        <f t="shared" si="9"/>
        <v>25</v>
      </c>
      <c r="R62">
        <f t="shared" si="10"/>
        <v>50</v>
      </c>
      <c r="S62">
        <f t="shared" si="11"/>
        <v>0.5</v>
      </c>
      <c r="T62">
        <f t="shared" si="12"/>
        <v>75</v>
      </c>
      <c r="U62">
        <f t="shared" si="13"/>
        <v>75</v>
      </c>
    </row>
    <row r="63" spans="1:21" ht="28.8" x14ac:dyDescent="0.3">
      <c r="A63" s="9">
        <v>44883</v>
      </c>
      <c r="B63" s="10" t="s">
        <v>246</v>
      </c>
      <c r="C63" s="11" t="s">
        <v>82</v>
      </c>
      <c r="D63" s="11" t="s">
        <v>276</v>
      </c>
      <c r="E63" s="34" t="s">
        <v>302</v>
      </c>
      <c r="F63" s="11" t="s">
        <v>15</v>
      </c>
      <c r="G63" s="11">
        <v>25</v>
      </c>
      <c r="H63" s="11" t="s">
        <v>84</v>
      </c>
      <c r="I63" s="6">
        <f t="shared" si="7"/>
        <v>3</v>
      </c>
      <c r="J63" s="32" t="s">
        <v>34</v>
      </c>
      <c r="K63" s="32">
        <v>50</v>
      </c>
      <c r="L63" s="32">
        <v>4.5</v>
      </c>
      <c r="M63" s="32">
        <f t="shared" si="8"/>
        <v>0.5</v>
      </c>
      <c r="N63" s="24" t="s">
        <v>35</v>
      </c>
      <c r="O63" s="7"/>
      <c r="P63" s="29" t="s">
        <v>36</v>
      </c>
      <c r="Q63">
        <f t="shared" si="9"/>
        <v>25</v>
      </c>
      <c r="R63">
        <f t="shared" si="10"/>
        <v>50</v>
      </c>
      <c r="S63">
        <f t="shared" si="11"/>
        <v>0.5</v>
      </c>
      <c r="T63">
        <f t="shared" si="12"/>
        <v>75</v>
      </c>
      <c r="U63">
        <f t="shared" si="13"/>
        <v>75</v>
      </c>
    </row>
    <row r="64" spans="1:21" ht="28.8" x14ac:dyDescent="0.3">
      <c r="A64" s="9">
        <v>44883</v>
      </c>
      <c r="B64" s="10" t="s">
        <v>246</v>
      </c>
      <c r="C64" s="11" t="s">
        <v>87</v>
      </c>
      <c r="D64" s="11" t="s">
        <v>276</v>
      </c>
      <c r="E64" s="34" t="s">
        <v>303</v>
      </c>
      <c r="F64" s="11" t="s">
        <v>15</v>
      </c>
      <c r="G64" s="11">
        <v>25</v>
      </c>
      <c r="H64" s="11" t="s">
        <v>84</v>
      </c>
      <c r="I64" s="6">
        <f t="shared" si="7"/>
        <v>3</v>
      </c>
      <c r="J64" s="32" t="s">
        <v>34</v>
      </c>
      <c r="K64" s="32">
        <v>50</v>
      </c>
      <c r="L64" s="32">
        <v>4.5</v>
      </c>
      <c r="M64" s="32">
        <f t="shared" si="8"/>
        <v>0.5</v>
      </c>
      <c r="N64" s="24" t="s">
        <v>35</v>
      </c>
      <c r="O64" s="7"/>
      <c r="P64" s="29" t="s">
        <v>36</v>
      </c>
      <c r="Q64">
        <f t="shared" si="9"/>
        <v>25</v>
      </c>
      <c r="R64">
        <f t="shared" si="10"/>
        <v>50</v>
      </c>
      <c r="S64">
        <f t="shared" si="11"/>
        <v>0.5</v>
      </c>
      <c r="T64">
        <f t="shared" si="12"/>
        <v>75</v>
      </c>
      <c r="U64">
        <f t="shared" si="13"/>
        <v>75</v>
      </c>
    </row>
    <row r="65" spans="1:21" ht="28.8" x14ac:dyDescent="0.3">
      <c r="A65" s="9">
        <v>44887</v>
      </c>
      <c r="B65" s="10" t="s">
        <v>246</v>
      </c>
      <c r="C65" s="11" t="s">
        <v>82</v>
      </c>
      <c r="D65" s="11" t="s">
        <v>276</v>
      </c>
      <c r="E65" s="34" t="s">
        <v>308</v>
      </c>
      <c r="F65" s="11" t="s">
        <v>15</v>
      </c>
      <c r="G65" s="11">
        <v>25</v>
      </c>
      <c r="H65" s="11" t="s">
        <v>75</v>
      </c>
      <c r="I65" s="6">
        <f t="shared" si="7"/>
        <v>1.5</v>
      </c>
      <c r="J65" s="32" t="s">
        <v>34</v>
      </c>
      <c r="K65" s="32">
        <v>50</v>
      </c>
      <c r="L65" s="32">
        <v>4.5</v>
      </c>
      <c r="M65" s="32">
        <f t="shared" si="8"/>
        <v>0.5</v>
      </c>
      <c r="N65" s="24" t="s">
        <v>35</v>
      </c>
      <c r="O65" s="7"/>
      <c r="P65" s="29" t="s">
        <v>36</v>
      </c>
      <c r="Q65">
        <f t="shared" si="9"/>
        <v>25</v>
      </c>
      <c r="R65">
        <f t="shared" si="10"/>
        <v>50</v>
      </c>
      <c r="S65">
        <f t="shared" si="11"/>
        <v>0.5</v>
      </c>
      <c r="T65">
        <f t="shared" si="12"/>
        <v>37.5</v>
      </c>
      <c r="U65">
        <f t="shared" si="13"/>
        <v>37.5</v>
      </c>
    </row>
    <row r="66" spans="1:21" ht="28.8" x14ac:dyDescent="0.3">
      <c r="A66" s="9">
        <v>44887</v>
      </c>
      <c r="B66" s="10" t="s">
        <v>246</v>
      </c>
      <c r="C66" s="11" t="s">
        <v>12</v>
      </c>
      <c r="D66" s="11" t="s">
        <v>276</v>
      </c>
      <c r="E66" s="34" t="s">
        <v>309</v>
      </c>
      <c r="F66" s="11" t="s">
        <v>15</v>
      </c>
      <c r="G66" s="11">
        <v>25</v>
      </c>
      <c r="H66" s="11" t="s">
        <v>75</v>
      </c>
      <c r="I66" s="6">
        <f t="shared" ref="I66:I97" si="14">H66*24</f>
        <v>1.5</v>
      </c>
      <c r="J66" s="32" t="s">
        <v>34</v>
      </c>
      <c r="K66" s="32">
        <v>50</v>
      </c>
      <c r="L66" s="32">
        <v>4.5</v>
      </c>
      <c r="M66" s="32">
        <f t="shared" ref="M66:M97" si="15">G66/K66</f>
        <v>0.5</v>
      </c>
      <c r="N66" s="24" t="s">
        <v>35</v>
      </c>
      <c r="O66" s="7"/>
      <c r="P66" s="29" t="s">
        <v>36</v>
      </c>
      <c r="Q66">
        <f t="shared" si="9"/>
        <v>25</v>
      </c>
      <c r="R66">
        <f t="shared" si="10"/>
        <v>50</v>
      </c>
      <c r="S66">
        <f t="shared" si="11"/>
        <v>0.5</v>
      </c>
      <c r="T66">
        <f t="shared" si="12"/>
        <v>37.5</v>
      </c>
      <c r="U66">
        <f t="shared" si="13"/>
        <v>37.5</v>
      </c>
    </row>
    <row r="67" spans="1:21" ht="28.8" x14ac:dyDescent="0.3">
      <c r="A67" s="9">
        <v>44888</v>
      </c>
      <c r="B67" s="10" t="s">
        <v>246</v>
      </c>
      <c r="C67" s="11" t="s">
        <v>87</v>
      </c>
      <c r="D67" s="11" t="s">
        <v>276</v>
      </c>
      <c r="E67" s="34" t="s">
        <v>313</v>
      </c>
      <c r="F67" s="11" t="s">
        <v>15</v>
      </c>
      <c r="G67" s="11">
        <v>25</v>
      </c>
      <c r="H67" s="11" t="s">
        <v>75</v>
      </c>
      <c r="I67" s="6">
        <f t="shared" si="14"/>
        <v>1.5</v>
      </c>
      <c r="J67" s="32" t="s">
        <v>34</v>
      </c>
      <c r="K67" s="32">
        <v>50</v>
      </c>
      <c r="L67" s="32">
        <v>4.5</v>
      </c>
      <c r="M67" s="32">
        <f t="shared" si="15"/>
        <v>0.5</v>
      </c>
      <c r="N67" s="24" t="s">
        <v>35</v>
      </c>
      <c r="O67" s="7"/>
      <c r="P67" s="29" t="s">
        <v>36</v>
      </c>
      <c r="Q67">
        <f t="shared" si="9"/>
        <v>25</v>
      </c>
      <c r="R67">
        <f t="shared" si="10"/>
        <v>50</v>
      </c>
      <c r="S67">
        <f t="shared" si="11"/>
        <v>0.5</v>
      </c>
      <c r="T67">
        <f t="shared" si="12"/>
        <v>37.5</v>
      </c>
      <c r="U67">
        <f t="shared" si="13"/>
        <v>37.5</v>
      </c>
    </row>
    <row r="68" spans="1:21" ht="28.8" x14ac:dyDescent="0.3">
      <c r="A68" s="9">
        <v>44889</v>
      </c>
      <c r="B68" s="10" t="s">
        <v>246</v>
      </c>
      <c r="C68" s="11" t="s">
        <v>76</v>
      </c>
      <c r="D68" s="11" t="s">
        <v>276</v>
      </c>
      <c r="E68" s="34" t="s">
        <v>316</v>
      </c>
      <c r="F68" s="11" t="s">
        <v>15</v>
      </c>
      <c r="G68" s="11">
        <v>25</v>
      </c>
      <c r="H68" s="11" t="s">
        <v>84</v>
      </c>
      <c r="I68" s="6">
        <f t="shared" si="14"/>
        <v>3</v>
      </c>
      <c r="J68" s="32" t="s">
        <v>34</v>
      </c>
      <c r="K68" s="32">
        <v>50</v>
      </c>
      <c r="L68" s="32">
        <v>4.5</v>
      </c>
      <c r="M68" s="32">
        <f t="shared" si="15"/>
        <v>0.5</v>
      </c>
      <c r="N68" s="24" t="s">
        <v>35</v>
      </c>
      <c r="O68" s="7"/>
      <c r="P68" s="29" t="s">
        <v>36</v>
      </c>
      <c r="Q68">
        <f t="shared" si="9"/>
        <v>25</v>
      </c>
      <c r="R68">
        <f t="shared" si="10"/>
        <v>50</v>
      </c>
      <c r="S68">
        <f t="shared" si="11"/>
        <v>0.5</v>
      </c>
      <c r="T68">
        <f t="shared" si="12"/>
        <v>75</v>
      </c>
      <c r="U68">
        <f t="shared" si="13"/>
        <v>75</v>
      </c>
    </row>
    <row r="69" spans="1:21" ht="28.8" x14ac:dyDescent="0.3">
      <c r="A69" s="9">
        <v>44889</v>
      </c>
      <c r="B69" s="10" t="s">
        <v>246</v>
      </c>
      <c r="C69" s="11" t="s">
        <v>76</v>
      </c>
      <c r="D69" s="11" t="s">
        <v>276</v>
      </c>
      <c r="E69" s="34" t="s">
        <v>318</v>
      </c>
      <c r="F69" s="11" t="s">
        <v>15</v>
      </c>
      <c r="G69" s="11">
        <v>25</v>
      </c>
      <c r="H69" s="11" t="s">
        <v>84</v>
      </c>
      <c r="I69" s="6">
        <f t="shared" si="14"/>
        <v>3</v>
      </c>
      <c r="J69" s="32" t="s">
        <v>34</v>
      </c>
      <c r="K69" s="32">
        <v>50</v>
      </c>
      <c r="L69" s="32">
        <v>4.5</v>
      </c>
      <c r="M69" s="32">
        <f t="shared" si="15"/>
        <v>0.5</v>
      </c>
      <c r="N69" s="24" t="s">
        <v>35</v>
      </c>
      <c r="O69" s="7"/>
      <c r="P69" s="29" t="s">
        <v>36</v>
      </c>
      <c r="Q69">
        <f t="shared" si="9"/>
        <v>25</v>
      </c>
      <c r="R69">
        <f t="shared" si="10"/>
        <v>50</v>
      </c>
      <c r="S69">
        <f t="shared" si="11"/>
        <v>0.5</v>
      </c>
      <c r="T69">
        <f t="shared" si="12"/>
        <v>75</v>
      </c>
      <c r="U69">
        <f t="shared" si="13"/>
        <v>75</v>
      </c>
    </row>
    <row r="70" spans="1:21" ht="28.8" x14ac:dyDescent="0.3">
      <c r="A70" s="9">
        <v>44889</v>
      </c>
      <c r="B70" s="10" t="s">
        <v>246</v>
      </c>
      <c r="C70" s="11" t="s">
        <v>12</v>
      </c>
      <c r="D70" s="11" t="s">
        <v>276</v>
      </c>
      <c r="E70" s="34" t="s">
        <v>317</v>
      </c>
      <c r="F70" s="11" t="s">
        <v>15</v>
      </c>
      <c r="G70" s="11">
        <v>25</v>
      </c>
      <c r="H70" s="11" t="s">
        <v>84</v>
      </c>
      <c r="I70" s="6">
        <f t="shared" si="14"/>
        <v>3</v>
      </c>
      <c r="J70" s="32" t="s">
        <v>34</v>
      </c>
      <c r="K70" s="32">
        <v>50</v>
      </c>
      <c r="L70" s="32">
        <v>4.5</v>
      </c>
      <c r="M70" s="32">
        <f t="shared" si="15"/>
        <v>0.5</v>
      </c>
      <c r="N70" s="24" t="s">
        <v>35</v>
      </c>
      <c r="O70" s="7"/>
      <c r="P70" s="29" t="s">
        <v>36</v>
      </c>
      <c r="Q70">
        <f t="shared" si="9"/>
        <v>25</v>
      </c>
      <c r="R70">
        <f t="shared" si="10"/>
        <v>50</v>
      </c>
      <c r="S70">
        <f t="shared" si="11"/>
        <v>0.5</v>
      </c>
      <c r="T70">
        <f t="shared" si="12"/>
        <v>75</v>
      </c>
      <c r="U70">
        <f t="shared" si="13"/>
        <v>75</v>
      </c>
    </row>
    <row r="71" spans="1:21" ht="28.8" x14ac:dyDescent="0.3">
      <c r="A71" s="9">
        <v>44889</v>
      </c>
      <c r="B71" s="10" t="s">
        <v>246</v>
      </c>
      <c r="C71" s="11" t="s">
        <v>12</v>
      </c>
      <c r="D71" s="11" t="s">
        <v>276</v>
      </c>
      <c r="E71" s="34" t="s">
        <v>319</v>
      </c>
      <c r="F71" s="11" t="s">
        <v>15</v>
      </c>
      <c r="G71" s="11">
        <v>25</v>
      </c>
      <c r="H71" s="11" t="s">
        <v>84</v>
      </c>
      <c r="I71" s="6">
        <f t="shared" si="14"/>
        <v>3</v>
      </c>
      <c r="J71" s="32" t="s">
        <v>34</v>
      </c>
      <c r="K71" s="32">
        <v>50</v>
      </c>
      <c r="L71" s="32">
        <v>4.5</v>
      </c>
      <c r="M71" s="32">
        <f t="shared" si="15"/>
        <v>0.5</v>
      </c>
      <c r="N71" s="24" t="s">
        <v>35</v>
      </c>
      <c r="O71" s="7"/>
      <c r="P71" s="29" t="s">
        <v>36</v>
      </c>
      <c r="Q71">
        <f t="shared" si="9"/>
        <v>25</v>
      </c>
      <c r="R71">
        <f t="shared" si="10"/>
        <v>50</v>
      </c>
      <c r="S71">
        <f t="shared" si="11"/>
        <v>0.5</v>
      </c>
      <c r="T71">
        <f t="shared" si="12"/>
        <v>75</v>
      </c>
      <c r="U71">
        <f t="shared" si="13"/>
        <v>75</v>
      </c>
    </row>
    <row r="72" spans="1:21" ht="28.8" x14ac:dyDescent="0.3">
      <c r="A72" s="9">
        <v>44893</v>
      </c>
      <c r="B72" s="10" t="s">
        <v>246</v>
      </c>
      <c r="C72" s="11" t="s">
        <v>82</v>
      </c>
      <c r="D72" s="11" t="s">
        <v>276</v>
      </c>
      <c r="E72" s="34" t="s">
        <v>326</v>
      </c>
      <c r="F72" s="11" t="s">
        <v>15</v>
      </c>
      <c r="G72" s="11">
        <v>25</v>
      </c>
      <c r="H72" s="11" t="s">
        <v>84</v>
      </c>
      <c r="I72" s="6">
        <f t="shared" si="14"/>
        <v>3</v>
      </c>
      <c r="J72" s="32" t="s">
        <v>34</v>
      </c>
      <c r="K72" s="32">
        <v>50</v>
      </c>
      <c r="L72" s="32">
        <v>4.5</v>
      </c>
      <c r="M72" s="32">
        <f t="shared" si="15"/>
        <v>0.5</v>
      </c>
      <c r="N72" s="24" t="s">
        <v>35</v>
      </c>
      <c r="O72" s="7"/>
      <c r="P72" s="29" t="s">
        <v>36</v>
      </c>
      <c r="Q72">
        <f t="shared" si="9"/>
        <v>25</v>
      </c>
      <c r="R72">
        <f t="shared" si="10"/>
        <v>50</v>
      </c>
      <c r="S72">
        <f t="shared" si="11"/>
        <v>0.5</v>
      </c>
      <c r="T72">
        <f t="shared" si="12"/>
        <v>75</v>
      </c>
      <c r="U72">
        <f t="shared" si="13"/>
        <v>75</v>
      </c>
    </row>
    <row r="73" spans="1:21" ht="28.8" x14ac:dyDescent="0.3">
      <c r="A73" s="9">
        <v>44893</v>
      </c>
      <c r="B73" s="10" t="s">
        <v>246</v>
      </c>
      <c r="C73" s="11" t="s">
        <v>82</v>
      </c>
      <c r="D73" s="11" t="s">
        <v>276</v>
      </c>
      <c r="E73" s="34" t="s">
        <v>328</v>
      </c>
      <c r="F73" s="11" t="s">
        <v>15</v>
      </c>
      <c r="G73" s="11">
        <v>25</v>
      </c>
      <c r="H73" s="11" t="s">
        <v>84</v>
      </c>
      <c r="I73" s="6">
        <f t="shared" si="14"/>
        <v>3</v>
      </c>
      <c r="J73" s="32" t="s">
        <v>34</v>
      </c>
      <c r="K73" s="32">
        <v>50</v>
      </c>
      <c r="L73" s="32">
        <v>4.5</v>
      </c>
      <c r="M73" s="32">
        <f t="shared" si="15"/>
        <v>0.5</v>
      </c>
      <c r="N73" s="24" t="s">
        <v>35</v>
      </c>
      <c r="O73" s="7"/>
      <c r="P73" s="29" t="s">
        <v>36</v>
      </c>
      <c r="Q73">
        <f t="shared" si="9"/>
        <v>25</v>
      </c>
      <c r="R73">
        <f t="shared" si="10"/>
        <v>50</v>
      </c>
      <c r="S73">
        <f t="shared" si="11"/>
        <v>0.5</v>
      </c>
      <c r="T73">
        <f t="shared" si="12"/>
        <v>75</v>
      </c>
      <c r="U73">
        <f t="shared" si="13"/>
        <v>75</v>
      </c>
    </row>
    <row r="74" spans="1:21" ht="28.8" x14ac:dyDescent="0.3">
      <c r="A74" s="9">
        <v>44893</v>
      </c>
      <c r="B74" s="10" t="s">
        <v>246</v>
      </c>
      <c r="C74" s="11" t="s">
        <v>87</v>
      </c>
      <c r="D74" s="11" t="s">
        <v>276</v>
      </c>
      <c r="E74" s="34" t="s">
        <v>327</v>
      </c>
      <c r="F74" s="11" t="s">
        <v>15</v>
      </c>
      <c r="G74" s="11">
        <v>25</v>
      </c>
      <c r="H74" s="11" t="s">
        <v>84</v>
      </c>
      <c r="I74" s="6">
        <f t="shared" si="14"/>
        <v>3</v>
      </c>
      <c r="J74" s="32" t="s">
        <v>34</v>
      </c>
      <c r="K74" s="32">
        <v>50</v>
      </c>
      <c r="L74" s="32">
        <v>4.5</v>
      </c>
      <c r="M74" s="32">
        <f t="shared" si="15"/>
        <v>0.5</v>
      </c>
      <c r="N74" s="24" t="s">
        <v>35</v>
      </c>
      <c r="O74" s="7"/>
      <c r="P74" s="29" t="s">
        <v>36</v>
      </c>
      <c r="Q74">
        <f t="shared" si="9"/>
        <v>25</v>
      </c>
      <c r="R74">
        <f t="shared" si="10"/>
        <v>50</v>
      </c>
      <c r="S74">
        <f t="shared" si="11"/>
        <v>0.5</v>
      </c>
      <c r="T74">
        <f t="shared" si="12"/>
        <v>75</v>
      </c>
      <c r="U74">
        <f t="shared" si="13"/>
        <v>75</v>
      </c>
    </row>
    <row r="75" spans="1:21" ht="28.8" x14ac:dyDescent="0.3">
      <c r="A75" s="9">
        <v>44893</v>
      </c>
      <c r="B75" s="10" t="s">
        <v>246</v>
      </c>
      <c r="C75" s="11" t="s">
        <v>87</v>
      </c>
      <c r="D75" s="11" t="s">
        <v>276</v>
      </c>
      <c r="E75" s="34" t="s">
        <v>329</v>
      </c>
      <c r="F75" s="11" t="s">
        <v>15</v>
      </c>
      <c r="G75" s="11">
        <v>25</v>
      </c>
      <c r="H75" s="11" t="s">
        <v>84</v>
      </c>
      <c r="I75" s="6">
        <f t="shared" si="14"/>
        <v>3</v>
      </c>
      <c r="J75" s="32" t="s">
        <v>34</v>
      </c>
      <c r="K75" s="32">
        <v>50</v>
      </c>
      <c r="L75" s="32">
        <v>4.5</v>
      </c>
      <c r="M75" s="32">
        <f t="shared" si="15"/>
        <v>0.5</v>
      </c>
      <c r="N75" s="24" t="s">
        <v>35</v>
      </c>
      <c r="O75" s="7"/>
      <c r="P75" s="29" t="s">
        <v>36</v>
      </c>
      <c r="Q75">
        <f t="shared" si="9"/>
        <v>25</v>
      </c>
      <c r="R75">
        <f t="shared" si="10"/>
        <v>50</v>
      </c>
      <c r="S75">
        <f t="shared" si="11"/>
        <v>0.5</v>
      </c>
      <c r="T75">
        <f t="shared" si="12"/>
        <v>75</v>
      </c>
      <c r="U75">
        <f t="shared" si="13"/>
        <v>75</v>
      </c>
    </row>
    <row r="76" spans="1:21" ht="28.8" x14ac:dyDescent="0.3">
      <c r="A76" s="9">
        <v>44894</v>
      </c>
      <c r="B76" s="10" t="s">
        <v>246</v>
      </c>
      <c r="C76" s="11" t="s">
        <v>20</v>
      </c>
      <c r="D76" s="11" t="s">
        <v>332</v>
      </c>
      <c r="E76" s="34" t="s">
        <v>333</v>
      </c>
      <c r="F76" s="11" t="s">
        <v>15</v>
      </c>
      <c r="G76" s="11">
        <v>45</v>
      </c>
      <c r="H76" s="11" t="s">
        <v>16</v>
      </c>
      <c r="I76" s="6">
        <f t="shared" si="14"/>
        <v>3.75</v>
      </c>
      <c r="J76" s="32" t="s">
        <v>34</v>
      </c>
      <c r="K76" s="32">
        <v>50</v>
      </c>
      <c r="L76" s="32">
        <v>4.5</v>
      </c>
      <c r="M76" s="32">
        <f t="shared" si="15"/>
        <v>0.9</v>
      </c>
      <c r="N76" s="24" t="s">
        <v>35</v>
      </c>
      <c r="O76" s="7"/>
      <c r="P76" s="29" t="s">
        <v>36</v>
      </c>
      <c r="Q76">
        <f t="shared" si="9"/>
        <v>45</v>
      </c>
      <c r="R76">
        <f t="shared" si="10"/>
        <v>50</v>
      </c>
      <c r="S76">
        <f t="shared" si="11"/>
        <v>0.9</v>
      </c>
      <c r="T76">
        <f t="shared" si="12"/>
        <v>168.75</v>
      </c>
      <c r="U76">
        <f t="shared" si="13"/>
        <v>168.75</v>
      </c>
    </row>
    <row r="77" spans="1:21" ht="28.8" x14ac:dyDescent="0.3">
      <c r="A77" s="9">
        <v>44895</v>
      </c>
      <c r="B77" s="10" t="s">
        <v>246</v>
      </c>
      <c r="C77" s="11" t="s">
        <v>12</v>
      </c>
      <c r="D77" s="11" t="s">
        <v>332</v>
      </c>
      <c r="E77" s="34" t="s">
        <v>334</v>
      </c>
      <c r="F77" s="11" t="s">
        <v>15</v>
      </c>
      <c r="G77" s="11">
        <v>45</v>
      </c>
      <c r="H77" s="11" t="s">
        <v>16</v>
      </c>
      <c r="I77" s="6">
        <f t="shared" si="14"/>
        <v>3.75</v>
      </c>
      <c r="J77" s="32" t="s">
        <v>34</v>
      </c>
      <c r="K77" s="32">
        <v>50</v>
      </c>
      <c r="L77" s="32">
        <v>4.5</v>
      </c>
      <c r="M77" s="32">
        <f t="shared" si="15"/>
        <v>0.9</v>
      </c>
      <c r="N77" s="24" t="s">
        <v>35</v>
      </c>
      <c r="O77" s="7"/>
      <c r="P77" s="29" t="s">
        <v>36</v>
      </c>
      <c r="Q77">
        <f t="shared" si="9"/>
        <v>45</v>
      </c>
      <c r="R77">
        <f t="shared" si="10"/>
        <v>50</v>
      </c>
      <c r="S77">
        <f t="shared" si="11"/>
        <v>0.9</v>
      </c>
      <c r="T77">
        <f t="shared" si="12"/>
        <v>168.75</v>
      </c>
      <c r="U77">
        <f t="shared" si="13"/>
        <v>168.75</v>
      </c>
    </row>
    <row r="78" spans="1:21" ht="28.8" x14ac:dyDescent="0.3">
      <c r="A78" s="9">
        <v>44896</v>
      </c>
      <c r="B78" s="10" t="s">
        <v>246</v>
      </c>
      <c r="C78" s="11" t="s">
        <v>12</v>
      </c>
      <c r="D78" s="11" t="s">
        <v>332</v>
      </c>
      <c r="E78" s="34" t="s">
        <v>335</v>
      </c>
      <c r="F78" s="11" t="s">
        <v>15</v>
      </c>
      <c r="G78" s="11">
        <v>45</v>
      </c>
      <c r="H78" s="11" t="s">
        <v>16</v>
      </c>
      <c r="I78" s="6">
        <f t="shared" si="14"/>
        <v>3.75</v>
      </c>
      <c r="J78" s="32" t="s">
        <v>34</v>
      </c>
      <c r="K78" s="32">
        <v>50</v>
      </c>
      <c r="L78" s="32">
        <v>4.5</v>
      </c>
      <c r="M78" s="32">
        <f t="shared" si="15"/>
        <v>0.9</v>
      </c>
      <c r="N78" s="24" t="s">
        <v>35</v>
      </c>
      <c r="O78" s="7"/>
      <c r="P78" s="29" t="s">
        <v>36</v>
      </c>
      <c r="Q78">
        <f t="shared" si="9"/>
        <v>45</v>
      </c>
      <c r="R78">
        <f t="shared" si="10"/>
        <v>50</v>
      </c>
      <c r="S78">
        <f t="shared" si="11"/>
        <v>0.9</v>
      </c>
      <c r="T78">
        <f t="shared" si="12"/>
        <v>168.75</v>
      </c>
      <c r="U78">
        <f t="shared" si="13"/>
        <v>168.75</v>
      </c>
    </row>
    <row r="79" spans="1:21" ht="28.8" x14ac:dyDescent="0.3">
      <c r="A79" s="9">
        <v>44897</v>
      </c>
      <c r="B79" s="10" t="s">
        <v>246</v>
      </c>
      <c r="C79" s="11" t="s">
        <v>12</v>
      </c>
      <c r="D79" s="11" t="s">
        <v>332</v>
      </c>
      <c r="E79" s="34" t="s">
        <v>336</v>
      </c>
      <c r="F79" s="11" t="s">
        <v>15</v>
      </c>
      <c r="G79" s="11">
        <v>45</v>
      </c>
      <c r="H79" s="11" t="s">
        <v>16</v>
      </c>
      <c r="I79" s="6">
        <f t="shared" si="14"/>
        <v>3.75</v>
      </c>
      <c r="J79" s="32" t="s">
        <v>34</v>
      </c>
      <c r="K79" s="32">
        <v>50</v>
      </c>
      <c r="L79" s="32">
        <v>4.5</v>
      </c>
      <c r="M79" s="32">
        <f t="shared" si="15"/>
        <v>0.9</v>
      </c>
      <c r="N79" s="24" t="s">
        <v>35</v>
      </c>
      <c r="O79" s="7"/>
      <c r="P79" s="29" t="s">
        <v>36</v>
      </c>
      <c r="Q79">
        <f t="shared" si="9"/>
        <v>45</v>
      </c>
      <c r="R79">
        <f t="shared" si="10"/>
        <v>50</v>
      </c>
      <c r="S79">
        <f t="shared" si="11"/>
        <v>0.9</v>
      </c>
      <c r="T79">
        <f t="shared" si="12"/>
        <v>168.75</v>
      </c>
      <c r="U79">
        <f t="shared" si="13"/>
        <v>168.75</v>
      </c>
    </row>
    <row r="80" spans="1:21" ht="28.8" x14ac:dyDescent="0.3">
      <c r="A80" s="9">
        <v>44900</v>
      </c>
      <c r="B80" s="10" t="s">
        <v>246</v>
      </c>
      <c r="C80" s="11" t="s">
        <v>20</v>
      </c>
      <c r="D80" s="11" t="s">
        <v>340</v>
      </c>
      <c r="E80" s="34" t="s">
        <v>341</v>
      </c>
      <c r="F80" s="11" t="s">
        <v>15</v>
      </c>
      <c r="G80" s="11">
        <v>50</v>
      </c>
      <c r="H80" s="11" t="s">
        <v>28</v>
      </c>
      <c r="I80" s="6">
        <f t="shared" si="14"/>
        <v>8</v>
      </c>
      <c r="J80" s="32" t="s">
        <v>34</v>
      </c>
      <c r="K80" s="32">
        <v>50</v>
      </c>
      <c r="L80" s="32">
        <v>4.5</v>
      </c>
      <c r="M80" s="32">
        <f t="shared" si="15"/>
        <v>1</v>
      </c>
      <c r="N80" s="24" t="s">
        <v>35</v>
      </c>
      <c r="O80" s="7"/>
      <c r="P80" s="29" t="s">
        <v>36</v>
      </c>
      <c r="Q80">
        <f t="shared" si="9"/>
        <v>50</v>
      </c>
      <c r="R80">
        <f t="shared" si="10"/>
        <v>50</v>
      </c>
      <c r="S80">
        <f t="shared" si="11"/>
        <v>1</v>
      </c>
      <c r="T80">
        <f t="shared" si="12"/>
        <v>400</v>
      </c>
      <c r="U80">
        <f t="shared" si="13"/>
        <v>400</v>
      </c>
    </row>
    <row r="81" spans="1:21" ht="28.8" x14ac:dyDescent="0.3">
      <c r="A81" s="9">
        <v>44901</v>
      </c>
      <c r="B81" s="10" t="s">
        <v>246</v>
      </c>
      <c r="C81" s="11" t="s">
        <v>20</v>
      </c>
      <c r="D81" s="11" t="s">
        <v>340</v>
      </c>
      <c r="E81" s="34" t="s">
        <v>341</v>
      </c>
      <c r="F81" s="11" t="s">
        <v>15</v>
      </c>
      <c r="G81" s="11">
        <v>50</v>
      </c>
      <c r="H81" s="11" t="s">
        <v>28</v>
      </c>
      <c r="I81" s="6">
        <f t="shared" si="14"/>
        <v>8</v>
      </c>
      <c r="J81" s="32" t="s">
        <v>34</v>
      </c>
      <c r="K81" s="32">
        <v>50</v>
      </c>
      <c r="L81" s="32">
        <v>4.5</v>
      </c>
      <c r="M81" s="32">
        <f t="shared" si="15"/>
        <v>1</v>
      </c>
      <c r="N81" s="24" t="s">
        <v>35</v>
      </c>
      <c r="O81" s="7"/>
      <c r="P81" s="29" t="s">
        <v>36</v>
      </c>
      <c r="Q81">
        <f t="shared" si="9"/>
        <v>50</v>
      </c>
      <c r="R81">
        <f t="shared" si="10"/>
        <v>50</v>
      </c>
      <c r="S81">
        <f t="shared" si="11"/>
        <v>1</v>
      </c>
      <c r="T81">
        <f t="shared" si="12"/>
        <v>400</v>
      </c>
      <c r="U81">
        <f t="shared" si="13"/>
        <v>400</v>
      </c>
    </row>
    <row r="82" spans="1:21" ht="28.8" x14ac:dyDescent="0.3">
      <c r="A82" s="9">
        <v>44902</v>
      </c>
      <c r="B82" s="10" t="s">
        <v>246</v>
      </c>
      <c r="C82" s="11" t="s">
        <v>20</v>
      </c>
      <c r="D82" s="11" t="s">
        <v>340</v>
      </c>
      <c r="E82" s="34" t="s">
        <v>341</v>
      </c>
      <c r="F82" s="11" t="s">
        <v>15</v>
      </c>
      <c r="G82" s="11">
        <v>50</v>
      </c>
      <c r="H82" s="11" t="s">
        <v>28</v>
      </c>
      <c r="I82" s="6">
        <f t="shared" si="14"/>
        <v>8</v>
      </c>
      <c r="J82" s="32" t="s">
        <v>34</v>
      </c>
      <c r="K82" s="32">
        <v>50</v>
      </c>
      <c r="L82" s="32">
        <v>4.5</v>
      </c>
      <c r="M82" s="32">
        <f t="shared" si="15"/>
        <v>1</v>
      </c>
      <c r="N82" s="24" t="s">
        <v>35</v>
      </c>
      <c r="O82" s="7"/>
      <c r="P82" s="29" t="s">
        <v>36</v>
      </c>
      <c r="Q82">
        <f t="shared" si="9"/>
        <v>50</v>
      </c>
      <c r="R82">
        <f t="shared" si="10"/>
        <v>50</v>
      </c>
      <c r="S82">
        <f t="shared" si="11"/>
        <v>1</v>
      </c>
      <c r="T82">
        <f t="shared" si="12"/>
        <v>400</v>
      </c>
      <c r="U82">
        <f t="shared" si="13"/>
        <v>400</v>
      </c>
    </row>
    <row r="83" spans="1:21" ht="28.8" x14ac:dyDescent="0.3">
      <c r="A83" s="9">
        <v>44903</v>
      </c>
      <c r="B83" s="10" t="s">
        <v>246</v>
      </c>
      <c r="C83" s="11" t="s">
        <v>20</v>
      </c>
      <c r="D83" s="11" t="s">
        <v>340</v>
      </c>
      <c r="E83" s="34" t="s">
        <v>341</v>
      </c>
      <c r="F83" s="11" t="s">
        <v>15</v>
      </c>
      <c r="G83" s="11">
        <v>50</v>
      </c>
      <c r="H83" s="11" t="s">
        <v>28</v>
      </c>
      <c r="I83" s="6">
        <f t="shared" si="14"/>
        <v>8</v>
      </c>
      <c r="J83" s="32" t="s">
        <v>34</v>
      </c>
      <c r="K83" s="32">
        <v>50</v>
      </c>
      <c r="L83" s="32">
        <v>4.5</v>
      </c>
      <c r="M83" s="32">
        <f t="shared" si="15"/>
        <v>1</v>
      </c>
      <c r="N83" s="24" t="s">
        <v>35</v>
      </c>
      <c r="O83" s="7"/>
      <c r="P83" s="29" t="s">
        <v>36</v>
      </c>
      <c r="Q83">
        <f t="shared" si="9"/>
        <v>50</v>
      </c>
      <c r="R83">
        <f t="shared" si="10"/>
        <v>50</v>
      </c>
      <c r="S83">
        <f t="shared" si="11"/>
        <v>1</v>
      </c>
      <c r="T83">
        <f t="shared" si="12"/>
        <v>400</v>
      </c>
      <c r="U83">
        <f t="shared" si="13"/>
        <v>400</v>
      </c>
    </row>
    <row r="84" spans="1:21" ht="28.8" x14ac:dyDescent="0.3">
      <c r="A84" s="9">
        <v>44904</v>
      </c>
      <c r="B84" s="10" t="s">
        <v>246</v>
      </c>
      <c r="C84" s="11" t="s">
        <v>20</v>
      </c>
      <c r="D84" s="11" t="s">
        <v>340</v>
      </c>
      <c r="E84" s="34" t="s">
        <v>341</v>
      </c>
      <c r="F84" s="11" t="s">
        <v>15</v>
      </c>
      <c r="G84" s="11">
        <v>50</v>
      </c>
      <c r="H84" s="11" t="s">
        <v>28</v>
      </c>
      <c r="I84" s="6">
        <f t="shared" si="14"/>
        <v>8</v>
      </c>
      <c r="J84" s="32" t="s">
        <v>34</v>
      </c>
      <c r="K84" s="32">
        <v>50</v>
      </c>
      <c r="L84" s="32">
        <v>4.5</v>
      </c>
      <c r="M84" s="32">
        <f t="shared" si="15"/>
        <v>1</v>
      </c>
      <c r="N84" s="24" t="s">
        <v>35</v>
      </c>
      <c r="O84" s="7"/>
      <c r="P84" s="29" t="s">
        <v>36</v>
      </c>
      <c r="Q84">
        <f t="shared" si="9"/>
        <v>50</v>
      </c>
      <c r="R84">
        <f t="shared" si="10"/>
        <v>50</v>
      </c>
      <c r="S84">
        <f t="shared" si="11"/>
        <v>1</v>
      </c>
      <c r="T84">
        <f t="shared" si="12"/>
        <v>400</v>
      </c>
      <c r="U84">
        <f t="shared" si="13"/>
        <v>400</v>
      </c>
    </row>
    <row r="85" spans="1:21" ht="28.8" x14ac:dyDescent="0.3">
      <c r="A85" s="9">
        <v>44907</v>
      </c>
      <c r="B85" s="10" t="s">
        <v>246</v>
      </c>
      <c r="C85" s="11" t="s">
        <v>20</v>
      </c>
      <c r="D85" s="11" t="s">
        <v>369</v>
      </c>
      <c r="E85" s="34" t="s">
        <v>370</v>
      </c>
      <c r="F85" s="11" t="s">
        <v>15</v>
      </c>
      <c r="G85" s="11">
        <v>12</v>
      </c>
      <c r="H85" s="11" t="s">
        <v>371</v>
      </c>
      <c r="I85" s="6">
        <f t="shared" si="14"/>
        <v>2</v>
      </c>
      <c r="J85" s="32" t="s">
        <v>34</v>
      </c>
      <c r="K85" s="32">
        <v>50</v>
      </c>
      <c r="L85" s="32">
        <v>4.5</v>
      </c>
      <c r="M85" s="32">
        <f t="shared" si="15"/>
        <v>0.24</v>
      </c>
      <c r="N85" s="24" t="s">
        <v>35</v>
      </c>
      <c r="O85" s="7"/>
      <c r="P85" s="29" t="s">
        <v>36</v>
      </c>
      <c r="Q85">
        <f t="shared" si="9"/>
        <v>12</v>
      </c>
      <c r="R85">
        <f t="shared" si="10"/>
        <v>50</v>
      </c>
      <c r="S85">
        <f t="shared" si="11"/>
        <v>0.24</v>
      </c>
      <c r="T85">
        <f t="shared" si="12"/>
        <v>24</v>
      </c>
      <c r="U85">
        <f t="shared" si="13"/>
        <v>24</v>
      </c>
    </row>
    <row r="86" spans="1:21" ht="28.8" x14ac:dyDescent="0.3">
      <c r="A86" s="9">
        <v>44907</v>
      </c>
      <c r="B86" s="10" t="s">
        <v>246</v>
      </c>
      <c r="C86" s="11" t="s">
        <v>82</v>
      </c>
      <c r="D86" s="11" t="s">
        <v>369</v>
      </c>
      <c r="E86" s="34" t="s">
        <v>372</v>
      </c>
      <c r="F86" s="11" t="s">
        <v>15</v>
      </c>
      <c r="G86" s="11">
        <v>12</v>
      </c>
      <c r="H86" s="11" t="s">
        <v>371</v>
      </c>
      <c r="I86" s="6">
        <f t="shared" si="14"/>
        <v>2</v>
      </c>
      <c r="J86" s="32" t="s">
        <v>34</v>
      </c>
      <c r="K86" s="32">
        <v>50</v>
      </c>
      <c r="L86" s="32">
        <v>4.5</v>
      </c>
      <c r="M86" s="32">
        <f t="shared" si="15"/>
        <v>0.24</v>
      </c>
      <c r="N86" s="24" t="s">
        <v>35</v>
      </c>
      <c r="O86" s="7"/>
      <c r="P86" s="29" t="s">
        <v>36</v>
      </c>
      <c r="Q86">
        <f t="shared" si="9"/>
        <v>12</v>
      </c>
      <c r="R86">
        <f t="shared" si="10"/>
        <v>50</v>
      </c>
      <c r="S86">
        <f t="shared" si="11"/>
        <v>0.24</v>
      </c>
      <c r="T86">
        <f t="shared" si="12"/>
        <v>24</v>
      </c>
      <c r="U86">
        <f t="shared" si="13"/>
        <v>24</v>
      </c>
    </row>
    <row r="87" spans="1:21" ht="28.8" x14ac:dyDescent="0.3">
      <c r="A87" s="9">
        <v>44907</v>
      </c>
      <c r="B87" s="10" t="s">
        <v>246</v>
      </c>
      <c r="C87" s="11" t="s">
        <v>12</v>
      </c>
      <c r="D87" s="11" t="s">
        <v>369</v>
      </c>
      <c r="E87" s="34" t="s">
        <v>373</v>
      </c>
      <c r="F87" s="11" t="s">
        <v>15</v>
      </c>
      <c r="G87" s="11">
        <v>12</v>
      </c>
      <c r="H87" s="11" t="s">
        <v>371</v>
      </c>
      <c r="I87" s="6">
        <f t="shared" si="14"/>
        <v>2</v>
      </c>
      <c r="J87" s="32" t="s">
        <v>34</v>
      </c>
      <c r="K87" s="32">
        <v>50</v>
      </c>
      <c r="L87" s="32">
        <v>4.5</v>
      </c>
      <c r="M87" s="32">
        <f t="shared" si="15"/>
        <v>0.24</v>
      </c>
      <c r="N87" s="24" t="s">
        <v>35</v>
      </c>
      <c r="O87" s="7"/>
      <c r="P87" s="29" t="s">
        <v>36</v>
      </c>
      <c r="Q87">
        <f t="shared" si="9"/>
        <v>12</v>
      </c>
      <c r="R87">
        <f t="shared" si="10"/>
        <v>50</v>
      </c>
      <c r="S87">
        <f t="shared" si="11"/>
        <v>0.24</v>
      </c>
      <c r="T87">
        <f t="shared" si="12"/>
        <v>24</v>
      </c>
      <c r="U87">
        <f t="shared" si="13"/>
        <v>24</v>
      </c>
    </row>
    <row r="88" spans="1:21" ht="28.8" x14ac:dyDescent="0.3">
      <c r="A88" s="9">
        <v>44907</v>
      </c>
      <c r="B88" s="10" t="s">
        <v>246</v>
      </c>
      <c r="C88" s="11" t="s">
        <v>235</v>
      </c>
      <c r="D88" s="11" t="s">
        <v>369</v>
      </c>
      <c r="E88" s="34" t="s">
        <v>374</v>
      </c>
      <c r="F88" s="11" t="s">
        <v>15</v>
      </c>
      <c r="G88" s="11">
        <v>12</v>
      </c>
      <c r="H88" s="11" t="s">
        <v>371</v>
      </c>
      <c r="I88" s="6">
        <f t="shared" si="14"/>
        <v>2</v>
      </c>
      <c r="J88" s="32" t="s">
        <v>34</v>
      </c>
      <c r="K88" s="32">
        <v>50</v>
      </c>
      <c r="L88" s="32">
        <v>4.5</v>
      </c>
      <c r="M88" s="32">
        <f t="shared" si="15"/>
        <v>0.24</v>
      </c>
      <c r="N88" s="24" t="s">
        <v>35</v>
      </c>
      <c r="O88" s="7"/>
      <c r="P88" s="29" t="s">
        <v>36</v>
      </c>
      <c r="Q88">
        <f t="shared" si="9"/>
        <v>12</v>
      </c>
      <c r="R88">
        <f t="shared" si="10"/>
        <v>50</v>
      </c>
      <c r="S88">
        <f t="shared" si="11"/>
        <v>0.24</v>
      </c>
      <c r="T88">
        <f t="shared" si="12"/>
        <v>24</v>
      </c>
      <c r="U88">
        <f t="shared" si="13"/>
        <v>24</v>
      </c>
    </row>
    <row r="89" spans="1:21" ht="28.8" x14ac:dyDescent="0.3">
      <c r="A89" s="9">
        <v>44910</v>
      </c>
      <c r="B89" s="10" t="s">
        <v>246</v>
      </c>
      <c r="C89" s="11" t="s">
        <v>20</v>
      </c>
      <c r="D89" s="11" t="s">
        <v>369</v>
      </c>
      <c r="E89" s="34" t="s">
        <v>384</v>
      </c>
      <c r="F89" s="11" t="s">
        <v>15</v>
      </c>
      <c r="G89" s="11">
        <v>12</v>
      </c>
      <c r="H89" s="11" t="s">
        <v>371</v>
      </c>
      <c r="I89" s="6">
        <f t="shared" si="14"/>
        <v>2</v>
      </c>
      <c r="J89" s="32" t="s">
        <v>34</v>
      </c>
      <c r="K89" s="32">
        <v>50</v>
      </c>
      <c r="L89" s="32">
        <v>4.5</v>
      </c>
      <c r="M89" s="32">
        <f t="shared" si="15"/>
        <v>0.24</v>
      </c>
      <c r="N89" s="24" t="s">
        <v>35</v>
      </c>
      <c r="O89" s="7"/>
      <c r="P89" s="29" t="s">
        <v>36</v>
      </c>
      <c r="Q89">
        <f t="shared" si="9"/>
        <v>12</v>
      </c>
      <c r="R89">
        <f t="shared" si="10"/>
        <v>50</v>
      </c>
      <c r="S89">
        <f t="shared" si="11"/>
        <v>0.24</v>
      </c>
      <c r="T89">
        <f t="shared" si="12"/>
        <v>24</v>
      </c>
      <c r="U89">
        <f t="shared" si="13"/>
        <v>24</v>
      </c>
    </row>
    <row r="90" spans="1:21" ht="28.8" x14ac:dyDescent="0.3">
      <c r="A90" s="9">
        <v>44910</v>
      </c>
      <c r="B90" s="10" t="s">
        <v>246</v>
      </c>
      <c r="C90" s="11" t="s">
        <v>82</v>
      </c>
      <c r="D90" s="11" t="s">
        <v>369</v>
      </c>
      <c r="E90" s="34" t="s">
        <v>385</v>
      </c>
      <c r="F90" s="11" t="s">
        <v>15</v>
      </c>
      <c r="G90" s="11">
        <v>12</v>
      </c>
      <c r="H90" s="11" t="s">
        <v>371</v>
      </c>
      <c r="I90" s="6">
        <f t="shared" si="14"/>
        <v>2</v>
      </c>
      <c r="J90" s="32" t="s">
        <v>34</v>
      </c>
      <c r="K90" s="32">
        <v>50</v>
      </c>
      <c r="L90" s="32">
        <v>4.5</v>
      </c>
      <c r="M90" s="32">
        <f t="shared" si="15"/>
        <v>0.24</v>
      </c>
      <c r="N90" s="24" t="s">
        <v>35</v>
      </c>
      <c r="O90" s="7"/>
      <c r="P90" s="29" t="s">
        <v>36</v>
      </c>
      <c r="Q90">
        <f t="shared" si="9"/>
        <v>12</v>
      </c>
      <c r="R90">
        <f t="shared" si="10"/>
        <v>50</v>
      </c>
      <c r="S90">
        <f t="shared" si="11"/>
        <v>0.24</v>
      </c>
      <c r="T90">
        <f t="shared" si="12"/>
        <v>24</v>
      </c>
      <c r="U90">
        <f t="shared" si="13"/>
        <v>24</v>
      </c>
    </row>
    <row r="91" spans="1:21" ht="28.8" x14ac:dyDescent="0.3">
      <c r="A91" s="9">
        <v>44910</v>
      </c>
      <c r="B91" s="10" t="s">
        <v>246</v>
      </c>
      <c r="C91" s="11" t="s">
        <v>12</v>
      </c>
      <c r="D91" s="11" t="s">
        <v>369</v>
      </c>
      <c r="E91" s="34" t="s">
        <v>387</v>
      </c>
      <c r="F91" s="11" t="s">
        <v>15</v>
      </c>
      <c r="G91" s="11">
        <v>12</v>
      </c>
      <c r="H91" s="11" t="s">
        <v>371</v>
      </c>
      <c r="I91" s="6">
        <f t="shared" si="14"/>
        <v>2</v>
      </c>
      <c r="J91" s="32" t="s">
        <v>34</v>
      </c>
      <c r="K91" s="32">
        <v>50</v>
      </c>
      <c r="L91" s="32">
        <v>4.5</v>
      </c>
      <c r="M91" s="32">
        <f t="shared" si="15"/>
        <v>0.24</v>
      </c>
      <c r="N91" s="24" t="s">
        <v>35</v>
      </c>
      <c r="O91" s="7"/>
      <c r="P91" s="29" t="s">
        <v>36</v>
      </c>
      <c r="Q91">
        <f t="shared" si="9"/>
        <v>12</v>
      </c>
      <c r="R91">
        <f t="shared" si="10"/>
        <v>50</v>
      </c>
      <c r="S91">
        <f t="shared" si="11"/>
        <v>0.24</v>
      </c>
      <c r="T91">
        <f t="shared" si="12"/>
        <v>24</v>
      </c>
      <c r="U91">
        <f t="shared" si="13"/>
        <v>24</v>
      </c>
    </row>
    <row r="92" spans="1:21" ht="28.8" x14ac:dyDescent="0.3">
      <c r="A92" s="9">
        <v>44910</v>
      </c>
      <c r="B92" s="10" t="s">
        <v>246</v>
      </c>
      <c r="C92" s="11" t="s">
        <v>235</v>
      </c>
      <c r="D92" s="11" t="s">
        <v>369</v>
      </c>
      <c r="E92" s="34" t="s">
        <v>386</v>
      </c>
      <c r="F92" s="11" t="s">
        <v>15</v>
      </c>
      <c r="G92" s="11">
        <v>12</v>
      </c>
      <c r="H92" s="11" t="s">
        <v>371</v>
      </c>
      <c r="I92" s="6">
        <f t="shared" si="14"/>
        <v>2</v>
      </c>
      <c r="J92" s="32" t="s">
        <v>34</v>
      </c>
      <c r="K92" s="32">
        <v>50</v>
      </c>
      <c r="L92" s="32">
        <v>4.5</v>
      </c>
      <c r="M92" s="32">
        <f t="shared" si="15"/>
        <v>0.24</v>
      </c>
      <c r="N92" s="24" t="s">
        <v>35</v>
      </c>
      <c r="O92" s="7"/>
      <c r="P92" s="29" t="s">
        <v>36</v>
      </c>
      <c r="Q92">
        <f t="shared" si="9"/>
        <v>12</v>
      </c>
      <c r="R92">
        <f t="shared" si="10"/>
        <v>50</v>
      </c>
      <c r="S92">
        <f t="shared" si="11"/>
        <v>0.24</v>
      </c>
      <c r="T92">
        <f t="shared" si="12"/>
        <v>24</v>
      </c>
      <c r="U92">
        <f t="shared" si="13"/>
        <v>24</v>
      </c>
    </row>
    <row r="93" spans="1:21" ht="28.8" x14ac:dyDescent="0.3">
      <c r="A93" s="13">
        <v>44935</v>
      </c>
      <c r="B93" s="14" t="s">
        <v>397</v>
      </c>
      <c r="C93" s="15" t="s">
        <v>12</v>
      </c>
      <c r="D93" s="15" t="s">
        <v>406</v>
      </c>
      <c r="E93" s="35" t="s">
        <v>407</v>
      </c>
      <c r="F93" s="15" t="s">
        <v>15</v>
      </c>
      <c r="G93" s="15">
        <v>75</v>
      </c>
      <c r="H93" s="15" t="s">
        <v>16</v>
      </c>
      <c r="I93" s="6">
        <f t="shared" si="14"/>
        <v>3.75</v>
      </c>
      <c r="J93" s="37" t="s">
        <v>408</v>
      </c>
      <c r="K93" s="37">
        <v>100</v>
      </c>
      <c r="L93" s="32">
        <v>4.5</v>
      </c>
      <c r="M93" s="32">
        <f t="shared" si="15"/>
        <v>0.75</v>
      </c>
      <c r="N93" s="24" t="s">
        <v>35</v>
      </c>
      <c r="O93" s="24" t="s">
        <v>35</v>
      </c>
      <c r="P93" s="29" t="s">
        <v>36</v>
      </c>
      <c r="Q93">
        <f t="shared" si="9"/>
        <v>75</v>
      </c>
      <c r="R93">
        <f t="shared" si="10"/>
        <v>100</v>
      </c>
      <c r="S93">
        <f t="shared" si="11"/>
        <v>0.75</v>
      </c>
      <c r="T93">
        <f t="shared" si="12"/>
        <v>281.25</v>
      </c>
      <c r="U93">
        <f t="shared" si="13"/>
        <v>281.25</v>
      </c>
    </row>
    <row r="94" spans="1:21" ht="28.8" x14ac:dyDescent="0.3">
      <c r="A94" s="13">
        <v>44936</v>
      </c>
      <c r="B94" s="14" t="s">
        <v>397</v>
      </c>
      <c r="C94" s="15" t="s">
        <v>20</v>
      </c>
      <c r="D94" s="15" t="s">
        <v>406</v>
      </c>
      <c r="E94" s="35" t="s">
        <v>409</v>
      </c>
      <c r="F94" s="15" t="s">
        <v>15</v>
      </c>
      <c r="G94" s="15">
        <v>75</v>
      </c>
      <c r="H94" s="15" t="s">
        <v>16</v>
      </c>
      <c r="I94" s="6">
        <f t="shared" si="14"/>
        <v>3.75</v>
      </c>
      <c r="J94" s="37" t="s">
        <v>408</v>
      </c>
      <c r="K94" s="37">
        <v>100</v>
      </c>
      <c r="L94" s="32">
        <v>4.5</v>
      </c>
      <c r="M94" s="32">
        <f t="shared" si="15"/>
        <v>0.75</v>
      </c>
      <c r="N94" s="24" t="s">
        <v>35</v>
      </c>
      <c r="O94" s="24" t="s">
        <v>35</v>
      </c>
      <c r="P94" s="29" t="s">
        <v>36</v>
      </c>
      <c r="Q94">
        <f t="shared" si="9"/>
        <v>75</v>
      </c>
      <c r="R94">
        <f t="shared" si="10"/>
        <v>100</v>
      </c>
      <c r="S94">
        <f t="shared" si="11"/>
        <v>0.75</v>
      </c>
      <c r="T94">
        <f t="shared" si="12"/>
        <v>281.25</v>
      </c>
      <c r="U94">
        <f t="shared" si="13"/>
        <v>281.25</v>
      </c>
    </row>
    <row r="95" spans="1:21" ht="28.8" x14ac:dyDescent="0.3">
      <c r="A95" s="13">
        <v>44936</v>
      </c>
      <c r="B95" s="14" t="s">
        <v>397</v>
      </c>
      <c r="C95" s="15" t="s">
        <v>12</v>
      </c>
      <c r="D95" s="15" t="s">
        <v>406</v>
      </c>
      <c r="E95" s="35" t="s">
        <v>413</v>
      </c>
      <c r="F95" s="15" t="s">
        <v>15</v>
      </c>
      <c r="G95" s="15">
        <v>75</v>
      </c>
      <c r="H95" s="15" t="s">
        <v>16</v>
      </c>
      <c r="I95" s="6">
        <f t="shared" si="14"/>
        <v>3.75</v>
      </c>
      <c r="J95" s="37" t="s">
        <v>408</v>
      </c>
      <c r="K95" s="37">
        <v>100</v>
      </c>
      <c r="L95" s="32">
        <v>4.5</v>
      </c>
      <c r="M95" s="32">
        <f t="shared" si="15"/>
        <v>0.75</v>
      </c>
      <c r="N95" s="24" t="s">
        <v>35</v>
      </c>
      <c r="O95" s="24" t="s">
        <v>35</v>
      </c>
      <c r="P95" s="29" t="s">
        <v>36</v>
      </c>
      <c r="Q95">
        <f t="shared" si="9"/>
        <v>75</v>
      </c>
      <c r="R95">
        <f t="shared" si="10"/>
        <v>100</v>
      </c>
      <c r="S95">
        <f t="shared" si="11"/>
        <v>0.75</v>
      </c>
      <c r="T95">
        <f t="shared" si="12"/>
        <v>281.25</v>
      </c>
      <c r="U95">
        <f t="shared" si="13"/>
        <v>281.25</v>
      </c>
    </row>
    <row r="96" spans="1:21" ht="28.8" x14ac:dyDescent="0.3">
      <c r="A96" s="13">
        <v>44937</v>
      </c>
      <c r="B96" s="14" t="s">
        <v>397</v>
      </c>
      <c r="C96" s="15" t="s">
        <v>12</v>
      </c>
      <c r="D96" s="15" t="s">
        <v>419</v>
      </c>
      <c r="E96" s="35" t="s">
        <v>420</v>
      </c>
      <c r="F96" s="15" t="s">
        <v>15</v>
      </c>
      <c r="G96" s="15">
        <v>54</v>
      </c>
      <c r="H96" s="15" t="s">
        <v>16</v>
      </c>
      <c r="I96" s="6">
        <f t="shared" si="14"/>
        <v>3.75</v>
      </c>
      <c r="J96" s="32" t="s">
        <v>34</v>
      </c>
      <c r="K96" s="32">
        <v>50</v>
      </c>
      <c r="L96" s="32">
        <v>4.5</v>
      </c>
      <c r="M96" s="32">
        <f t="shared" si="15"/>
        <v>1.08</v>
      </c>
      <c r="N96" s="24" t="s">
        <v>35</v>
      </c>
      <c r="O96" s="7"/>
      <c r="P96" s="29" t="s">
        <v>36</v>
      </c>
      <c r="Q96">
        <f t="shared" si="9"/>
        <v>54</v>
      </c>
      <c r="R96">
        <f t="shared" si="10"/>
        <v>50</v>
      </c>
      <c r="S96">
        <f t="shared" si="11"/>
        <v>1.08</v>
      </c>
      <c r="T96">
        <f t="shared" si="12"/>
        <v>202.5</v>
      </c>
      <c r="U96">
        <f t="shared" si="13"/>
        <v>202.5</v>
      </c>
    </row>
    <row r="97" spans="1:21" ht="28.8" x14ac:dyDescent="0.3">
      <c r="A97" s="13">
        <v>44938</v>
      </c>
      <c r="B97" s="14" t="s">
        <v>397</v>
      </c>
      <c r="C97" s="15" t="s">
        <v>20</v>
      </c>
      <c r="D97" s="15" t="s">
        <v>406</v>
      </c>
      <c r="E97" s="35" t="s">
        <v>425</v>
      </c>
      <c r="F97" s="15" t="s">
        <v>15</v>
      </c>
      <c r="G97" s="15">
        <v>75</v>
      </c>
      <c r="H97" s="15" t="s">
        <v>16</v>
      </c>
      <c r="I97" s="6">
        <f t="shared" si="14"/>
        <v>3.75</v>
      </c>
      <c r="J97" s="37" t="s">
        <v>408</v>
      </c>
      <c r="K97" s="37">
        <v>100</v>
      </c>
      <c r="L97" s="32">
        <v>4.5</v>
      </c>
      <c r="M97" s="32">
        <f t="shared" si="15"/>
        <v>0.75</v>
      </c>
      <c r="N97" s="24" t="s">
        <v>35</v>
      </c>
      <c r="O97" s="24" t="s">
        <v>35</v>
      </c>
      <c r="P97" s="29" t="s">
        <v>36</v>
      </c>
      <c r="Q97">
        <f t="shared" si="9"/>
        <v>75</v>
      </c>
      <c r="R97">
        <f t="shared" si="10"/>
        <v>100</v>
      </c>
      <c r="S97">
        <f t="shared" si="11"/>
        <v>0.75</v>
      </c>
      <c r="T97">
        <f t="shared" si="12"/>
        <v>281.25</v>
      </c>
      <c r="U97">
        <f t="shared" si="13"/>
        <v>281.25</v>
      </c>
    </row>
    <row r="98" spans="1:21" ht="28.8" x14ac:dyDescent="0.3">
      <c r="A98" s="13">
        <v>44938</v>
      </c>
      <c r="B98" s="14" t="s">
        <v>397</v>
      </c>
      <c r="C98" s="15" t="s">
        <v>12</v>
      </c>
      <c r="D98" s="15" t="s">
        <v>419</v>
      </c>
      <c r="E98" s="35" t="s">
        <v>430</v>
      </c>
      <c r="F98" s="15" t="s">
        <v>15</v>
      </c>
      <c r="G98" s="15">
        <v>54</v>
      </c>
      <c r="H98" s="15" t="s">
        <v>16</v>
      </c>
      <c r="I98" s="6">
        <f t="shared" ref="I98:I112" si="16">H98*24</f>
        <v>3.75</v>
      </c>
      <c r="J98" s="32" t="s">
        <v>34</v>
      </c>
      <c r="K98" s="32">
        <v>50</v>
      </c>
      <c r="L98" s="32">
        <v>4.5</v>
      </c>
      <c r="M98" s="32">
        <f t="shared" ref="M98:M112" si="17">G98/K98</f>
        <v>1.08</v>
      </c>
      <c r="N98" s="24" t="s">
        <v>35</v>
      </c>
      <c r="O98" s="7"/>
      <c r="P98" s="29" t="s">
        <v>36</v>
      </c>
      <c r="Q98">
        <f t="shared" si="9"/>
        <v>54</v>
      </c>
      <c r="R98">
        <f t="shared" si="10"/>
        <v>50</v>
      </c>
      <c r="S98">
        <f t="shared" si="11"/>
        <v>1.08</v>
      </c>
      <c r="T98">
        <f t="shared" si="12"/>
        <v>202.5</v>
      </c>
      <c r="U98">
        <f t="shared" si="13"/>
        <v>202.5</v>
      </c>
    </row>
    <row r="99" spans="1:21" ht="28.8" x14ac:dyDescent="0.3">
      <c r="A99" s="13">
        <v>44939</v>
      </c>
      <c r="B99" s="14" t="s">
        <v>397</v>
      </c>
      <c r="C99" s="15" t="s">
        <v>12</v>
      </c>
      <c r="D99" s="15" t="s">
        <v>406</v>
      </c>
      <c r="E99" s="35" t="s">
        <v>409</v>
      </c>
      <c r="F99" s="15" t="s">
        <v>15</v>
      </c>
      <c r="G99" s="15">
        <v>75</v>
      </c>
      <c r="H99" s="15" t="s">
        <v>16</v>
      </c>
      <c r="I99" s="6">
        <f t="shared" si="16"/>
        <v>3.75</v>
      </c>
      <c r="J99" s="37" t="s">
        <v>408</v>
      </c>
      <c r="K99" s="37">
        <v>100</v>
      </c>
      <c r="L99" s="32">
        <v>4.5</v>
      </c>
      <c r="M99" s="32">
        <f t="shared" si="17"/>
        <v>0.75</v>
      </c>
      <c r="N99" s="24" t="s">
        <v>35</v>
      </c>
      <c r="O99" s="24" t="s">
        <v>35</v>
      </c>
      <c r="P99" s="29" t="s">
        <v>36</v>
      </c>
      <c r="Q99">
        <f t="shared" si="9"/>
        <v>75</v>
      </c>
      <c r="R99">
        <f t="shared" si="10"/>
        <v>100</v>
      </c>
      <c r="S99">
        <f t="shared" si="11"/>
        <v>0.75</v>
      </c>
      <c r="T99">
        <f t="shared" si="12"/>
        <v>281.25</v>
      </c>
      <c r="U99">
        <f t="shared" si="13"/>
        <v>281.25</v>
      </c>
    </row>
    <row r="100" spans="1:21" ht="28.8" x14ac:dyDescent="0.3">
      <c r="A100" s="13">
        <v>44942</v>
      </c>
      <c r="B100" s="14" t="s">
        <v>397</v>
      </c>
      <c r="C100" s="15" t="s">
        <v>12</v>
      </c>
      <c r="D100" s="15" t="s">
        <v>419</v>
      </c>
      <c r="E100" s="35" t="s">
        <v>439</v>
      </c>
      <c r="F100" s="15" t="s">
        <v>15</v>
      </c>
      <c r="G100" s="15">
        <v>54</v>
      </c>
      <c r="H100" s="15" t="s">
        <v>16</v>
      </c>
      <c r="I100" s="6">
        <f t="shared" si="16"/>
        <v>3.75</v>
      </c>
      <c r="J100" s="32" t="s">
        <v>34</v>
      </c>
      <c r="K100" s="32">
        <v>50</v>
      </c>
      <c r="L100" s="32">
        <v>4.5</v>
      </c>
      <c r="M100" s="32">
        <f t="shared" si="17"/>
        <v>1.08</v>
      </c>
      <c r="N100" s="24" t="s">
        <v>35</v>
      </c>
      <c r="O100" s="7"/>
      <c r="P100" s="29" t="s">
        <v>36</v>
      </c>
      <c r="Q100">
        <f t="shared" si="9"/>
        <v>54</v>
      </c>
      <c r="R100">
        <f t="shared" si="10"/>
        <v>50</v>
      </c>
      <c r="S100">
        <f t="shared" si="11"/>
        <v>1.08</v>
      </c>
      <c r="T100">
        <f t="shared" si="12"/>
        <v>202.5</v>
      </c>
      <c r="U100">
        <f t="shared" si="13"/>
        <v>202.5</v>
      </c>
    </row>
    <row r="101" spans="1:21" ht="28.8" x14ac:dyDescent="0.3">
      <c r="A101" s="13">
        <v>44943</v>
      </c>
      <c r="B101" s="14" t="s">
        <v>397</v>
      </c>
      <c r="C101" s="15" t="s">
        <v>20</v>
      </c>
      <c r="D101" s="15" t="s">
        <v>406</v>
      </c>
      <c r="E101" s="35" t="s">
        <v>441</v>
      </c>
      <c r="F101" s="15" t="s">
        <v>15</v>
      </c>
      <c r="G101" s="15">
        <v>75</v>
      </c>
      <c r="H101" s="15" t="s">
        <v>16</v>
      </c>
      <c r="I101" s="6">
        <f t="shared" si="16"/>
        <v>3.75</v>
      </c>
      <c r="J101" s="37" t="s">
        <v>408</v>
      </c>
      <c r="K101" s="37">
        <v>100</v>
      </c>
      <c r="L101" s="32">
        <v>4.5</v>
      </c>
      <c r="M101" s="32">
        <f t="shared" si="17"/>
        <v>0.75</v>
      </c>
      <c r="N101" s="24" t="s">
        <v>35</v>
      </c>
      <c r="O101" s="24" t="s">
        <v>35</v>
      </c>
      <c r="P101" s="29" t="s">
        <v>36</v>
      </c>
      <c r="Q101">
        <f t="shared" si="9"/>
        <v>75</v>
      </c>
      <c r="R101">
        <f t="shared" si="10"/>
        <v>100</v>
      </c>
      <c r="S101">
        <f t="shared" si="11"/>
        <v>0.75</v>
      </c>
      <c r="T101">
        <f t="shared" si="12"/>
        <v>281.25</v>
      </c>
      <c r="U101">
        <f t="shared" si="13"/>
        <v>281.25</v>
      </c>
    </row>
    <row r="102" spans="1:21" ht="28.8" x14ac:dyDescent="0.3">
      <c r="A102" s="13">
        <v>44943</v>
      </c>
      <c r="B102" s="14" t="s">
        <v>397</v>
      </c>
      <c r="C102" s="15" t="s">
        <v>12</v>
      </c>
      <c r="D102" s="15" t="s">
        <v>419</v>
      </c>
      <c r="E102" s="35" t="s">
        <v>443</v>
      </c>
      <c r="F102" s="15" t="s">
        <v>15</v>
      </c>
      <c r="G102" s="15">
        <v>54</v>
      </c>
      <c r="H102" s="15" t="s">
        <v>16</v>
      </c>
      <c r="I102" s="6">
        <f t="shared" si="16"/>
        <v>3.75</v>
      </c>
      <c r="J102" s="32" t="s">
        <v>34</v>
      </c>
      <c r="K102" s="32">
        <v>50</v>
      </c>
      <c r="L102" s="32">
        <v>4.5</v>
      </c>
      <c r="M102" s="32">
        <f t="shared" si="17"/>
        <v>1.08</v>
      </c>
      <c r="N102" s="24" t="s">
        <v>35</v>
      </c>
      <c r="O102" s="7"/>
      <c r="P102" s="29" t="s">
        <v>36</v>
      </c>
      <c r="Q102">
        <f t="shared" si="9"/>
        <v>54</v>
      </c>
      <c r="R102">
        <f t="shared" si="10"/>
        <v>50</v>
      </c>
      <c r="S102">
        <f t="shared" si="11"/>
        <v>1.08</v>
      </c>
      <c r="T102">
        <f t="shared" si="12"/>
        <v>202.5</v>
      </c>
      <c r="U102">
        <f t="shared" si="13"/>
        <v>202.5</v>
      </c>
    </row>
    <row r="103" spans="1:21" ht="28.8" x14ac:dyDescent="0.3">
      <c r="A103" s="13">
        <v>44944</v>
      </c>
      <c r="B103" s="14" t="s">
        <v>397</v>
      </c>
      <c r="C103" s="15" t="s">
        <v>12</v>
      </c>
      <c r="D103" s="15" t="s">
        <v>419</v>
      </c>
      <c r="E103" s="35" t="s">
        <v>445</v>
      </c>
      <c r="F103" s="15" t="s">
        <v>15</v>
      </c>
      <c r="G103" s="15">
        <v>54</v>
      </c>
      <c r="H103" s="15" t="s">
        <v>16</v>
      </c>
      <c r="I103" s="6">
        <f t="shared" si="16"/>
        <v>3.75</v>
      </c>
      <c r="J103" s="32" t="s">
        <v>34</v>
      </c>
      <c r="K103" s="32">
        <v>50</v>
      </c>
      <c r="L103" s="32">
        <v>4.5</v>
      </c>
      <c r="M103" s="32">
        <f t="shared" si="17"/>
        <v>1.08</v>
      </c>
      <c r="N103" s="24" t="s">
        <v>35</v>
      </c>
      <c r="O103" s="7"/>
      <c r="P103" s="29" t="s">
        <v>36</v>
      </c>
      <c r="Q103">
        <f t="shared" si="9"/>
        <v>54</v>
      </c>
      <c r="R103">
        <f t="shared" si="10"/>
        <v>50</v>
      </c>
      <c r="S103">
        <f t="shared" si="11"/>
        <v>1.08</v>
      </c>
      <c r="T103">
        <f t="shared" si="12"/>
        <v>202.5</v>
      </c>
      <c r="U103">
        <f t="shared" si="13"/>
        <v>202.5</v>
      </c>
    </row>
    <row r="104" spans="1:21" ht="28.8" x14ac:dyDescent="0.3">
      <c r="A104" s="13">
        <v>44945</v>
      </c>
      <c r="B104" s="14" t="s">
        <v>397</v>
      </c>
      <c r="C104" s="15" t="s">
        <v>20</v>
      </c>
      <c r="D104" s="15" t="s">
        <v>406</v>
      </c>
      <c r="E104" s="35" t="s">
        <v>425</v>
      </c>
      <c r="F104" s="15" t="s">
        <v>15</v>
      </c>
      <c r="G104" s="15">
        <v>75</v>
      </c>
      <c r="H104" s="15" t="s">
        <v>16</v>
      </c>
      <c r="I104" s="6">
        <f t="shared" si="16"/>
        <v>3.75</v>
      </c>
      <c r="J104" s="37" t="s">
        <v>408</v>
      </c>
      <c r="K104" s="37">
        <v>100</v>
      </c>
      <c r="L104" s="32">
        <v>4.5</v>
      </c>
      <c r="M104" s="32">
        <f t="shared" si="17"/>
        <v>0.75</v>
      </c>
      <c r="N104" s="24" t="s">
        <v>35</v>
      </c>
      <c r="O104" s="24" t="s">
        <v>35</v>
      </c>
      <c r="P104" s="29" t="s">
        <v>36</v>
      </c>
      <c r="Q104">
        <f t="shared" si="9"/>
        <v>75</v>
      </c>
      <c r="R104">
        <f t="shared" si="10"/>
        <v>100</v>
      </c>
      <c r="S104">
        <f t="shared" si="11"/>
        <v>0.75</v>
      </c>
      <c r="T104">
        <f t="shared" si="12"/>
        <v>281.25</v>
      </c>
      <c r="U104">
        <f t="shared" si="13"/>
        <v>281.25</v>
      </c>
    </row>
    <row r="105" spans="1:21" ht="28.8" x14ac:dyDescent="0.3">
      <c r="A105" s="13">
        <v>44945</v>
      </c>
      <c r="B105" s="14" t="s">
        <v>397</v>
      </c>
      <c r="C105" s="15" t="s">
        <v>12</v>
      </c>
      <c r="D105" s="15" t="s">
        <v>419</v>
      </c>
      <c r="E105" s="35" t="s">
        <v>448</v>
      </c>
      <c r="F105" s="15" t="s">
        <v>15</v>
      </c>
      <c r="G105" s="15">
        <v>54</v>
      </c>
      <c r="H105" s="15" t="s">
        <v>16</v>
      </c>
      <c r="I105" s="6">
        <f t="shared" si="16"/>
        <v>3.75</v>
      </c>
      <c r="J105" s="32" t="s">
        <v>34</v>
      </c>
      <c r="K105" s="32">
        <v>50</v>
      </c>
      <c r="L105" s="32">
        <v>4.5</v>
      </c>
      <c r="M105" s="32">
        <f t="shared" si="17"/>
        <v>1.08</v>
      </c>
      <c r="N105" s="24" t="s">
        <v>35</v>
      </c>
      <c r="O105" s="7"/>
      <c r="P105" s="29" t="s">
        <v>36</v>
      </c>
      <c r="Q105">
        <f t="shared" si="9"/>
        <v>54</v>
      </c>
      <c r="R105">
        <f t="shared" si="10"/>
        <v>50</v>
      </c>
      <c r="S105">
        <f t="shared" si="11"/>
        <v>1.08</v>
      </c>
      <c r="T105">
        <f t="shared" si="12"/>
        <v>202.5</v>
      </c>
      <c r="U105">
        <f t="shared" si="13"/>
        <v>202.5</v>
      </c>
    </row>
    <row r="106" spans="1:21" ht="28.8" x14ac:dyDescent="0.3">
      <c r="A106" s="13">
        <v>44946</v>
      </c>
      <c r="B106" s="14" t="s">
        <v>397</v>
      </c>
      <c r="C106" s="15" t="s">
        <v>12</v>
      </c>
      <c r="D106" s="15" t="s">
        <v>419</v>
      </c>
      <c r="E106" s="35" t="s">
        <v>451</v>
      </c>
      <c r="F106" s="15" t="s">
        <v>15</v>
      </c>
      <c r="G106" s="15">
        <v>54</v>
      </c>
      <c r="H106" s="15" t="s">
        <v>16</v>
      </c>
      <c r="I106" s="6">
        <f t="shared" si="16"/>
        <v>3.75</v>
      </c>
      <c r="J106" s="32" t="s">
        <v>34</v>
      </c>
      <c r="K106" s="32">
        <v>50</v>
      </c>
      <c r="L106" s="32">
        <v>4.5</v>
      </c>
      <c r="M106" s="32">
        <f t="shared" si="17"/>
        <v>1.08</v>
      </c>
      <c r="N106" s="24" t="s">
        <v>35</v>
      </c>
      <c r="O106" s="7"/>
      <c r="P106" s="29" t="s">
        <v>36</v>
      </c>
      <c r="Q106">
        <f t="shared" si="9"/>
        <v>54</v>
      </c>
      <c r="R106">
        <f t="shared" si="10"/>
        <v>50</v>
      </c>
      <c r="S106">
        <f t="shared" si="11"/>
        <v>1.08</v>
      </c>
      <c r="T106">
        <f t="shared" si="12"/>
        <v>202.5</v>
      </c>
      <c r="U106">
        <f t="shared" si="13"/>
        <v>202.5</v>
      </c>
    </row>
    <row r="107" spans="1:21" ht="28.8" x14ac:dyDescent="0.3">
      <c r="A107" s="13">
        <v>44949</v>
      </c>
      <c r="B107" s="14" t="s">
        <v>397</v>
      </c>
      <c r="C107" s="15" t="s">
        <v>12</v>
      </c>
      <c r="D107" s="15" t="s">
        <v>419</v>
      </c>
      <c r="E107" s="35" t="s">
        <v>452</v>
      </c>
      <c r="F107" s="15" t="s">
        <v>15</v>
      </c>
      <c r="G107" s="15">
        <v>54</v>
      </c>
      <c r="H107" s="15" t="s">
        <v>16</v>
      </c>
      <c r="I107" s="6">
        <f t="shared" si="16"/>
        <v>3.75</v>
      </c>
      <c r="J107" s="32" t="s">
        <v>34</v>
      </c>
      <c r="K107" s="32">
        <v>50</v>
      </c>
      <c r="L107" s="32">
        <v>4.5</v>
      </c>
      <c r="M107" s="32">
        <f t="shared" si="17"/>
        <v>1.08</v>
      </c>
      <c r="N107" s="24" t="s">
        <v>35</v>
      </c>
      <c r="O107" s="7"/>
      <c r="P107" s="29" t="s">
        <v>36</v>
      </c>
      <c r="Q107">
        <f t="shared" si="9"/>
        <v>54</v>
      </c>
      <c r="R107">
        <f t="shared" si="10"/>
        <v>50</v>
      </c>
      <c r="S107">
        <f t="shared" si="11"/>
        <v>1.08</v>
      </c>
      <c r="T107">
        <f t="shared" si="12"/>
        <v>202.5</v>
      </c>
      <c r="U107">
        <f t="shared" si="13"/>
        <v>202.5</v>
      </c>
    </row>
    <row r="108" spans="1:21" ht="28.8" x14ac:dyDescent="0.3">
      <c r="A108" s="13">
        <v>44950</v>
      </c>
      <c r="B108" s="14" t="s">
        <v>397</v>
      </c>
      <c r="C108" s="15" t="s">
        <v>20</v>
      </c>
      <c r="D108" s="15" t="s">
        <v>406</v>
      </c>
      <c r="E108" s="35" t="s">
        <v>453</v>
      </c>
      <c r="F108" s="15" t="s">
        <v>15</v>
      </c>
      <c r="G108" s="15">
        <v>75</v>
      </c>
      <c r="H108" s="15" t="s">
        <v>16</v>
      </c>
      <c r="I108" s="6">
        <f t="shared" si="16"/>
        <v>3.75</v>
      </c>
      <c r="J108" s="37" t="s">
        <v>408</v>
      </c>
      <c r="K108" s="37">
        <v>100</v>
      </c>
      <c r="L108" s="32">
        <v>4.5</v>
      </c>
      <c r="M108" s="32">
        <f t="shared" si="17"/>
        <v>0.75</v>
      </c>
      <c r="N108" s="24" t="s">
        <v>35</v>
      </c>
      <c r="O108" s="24" t="s">
        <v>35</v>
      </c>
      <c r="P108" s="29" t="s">
        <v>36</v>
      </c>
      <c r="Q108">
        <f t="shared" si="9"/>
        <v>75</v>
      </c>
      <c r="R108">
        <f t="shared" si="10"/>
        <v>100</v>
      </c>
      <c r="S108">
        <f t="shared" si="11"/>
        <v>0.75</v>
      </c>
      <c r="T108">
        <f t="shared" si="12"/>
        <v>281.25</v>
      </c>
      <c r="U108">
        <f t="shared" si="13"/>
        <v>281.25</v>
      </c>
    </row>
    <row r="109" spans="1:21" ht="28.8" x14ac:dyDescent="0.3">
      <c r="A109" s="13">
        <v>44950</v>
      </c>
      <c r="B109" s="14" t="s">
        <v>397</v>
      </c>
      <c r="C109" s="15" t="s">
        <v>12</v>
      </c>
      <c r="D109" s="15" t="s">
        <v>419</v>
      </c>
      <c r="E109" s="35" t="s">
        <v>454</v>
      </c>
      <c r="F109" s="15" t="s">
        <v>15</v>
      </c>
      <c r="G109" s="15">
        <v>54</v>
      </c>
      <c r="H109" s="15" t="s">
        <v>16</v>
      </c>
      <c r="I109" s="6">
        <f t="shared" si="16"/>
        <v>3.75</v>
      </c>
      <c r="J109" s="32" t="s">
        <v>34</v>
      </c>
      <c r="K109" s="32">
        <v>50</v>
      </c>
      <c r="L109" s="32">
        <v>4.5</v>
      </c>
      <c r="M109" s="32">
        <f t="shared" si="17"/>
        <v>1.08</v>
      </c>
      <c r="N109" s="24" t="s">
        <v>35</v>
      </c>
      <c r="O109" s="7"/>
      <c r="P109" s="29" t="s">
        <v>36</v>
      </c>
      <c r="Q109">
        <f t="shared" si="9"/>
        <v>54</v>
      </c>
      <c r="R109">
        <f t="shared" si="10"/>
        <v>50</v>
      </c>
      <c r="S109">
        <f t="shared" si="11"/>
        <v>1.08</v>
      </c>
      <c r="T109">
        <f t="shared" si="12"/>
        <v>202.5</v>
      </c>
      <c r="U109">
        <f t="shared" si="13"/>
        <v>202.5</v>
      </c>
    </row>
    <row r="110" spans="1:21" ht="28.8" x14ac:dyDescent="0.3">
      <c r="A110" s="13">
        <v>44951</v>
      </c>
      <c r="B110" s="14" t="s">
        <v>397</v>
      </c>
      <c r="C110" s="15" t="s">
        <v>12</v>
      </c>
      <c r="D110" s="15" t="s">
        <v>406</v>
      </c>
      <c r="E110" s="35" t="s">
        <v>456</v>
      </c>
      <c r="F110" s="15" t="s">
        <v>15</v>
      </c>
      <c r="G110" s="15">
        <v>75</v>
      </c>
      <c r="H110" s="15" t="s">
        <v>16</v>
      </c>
      <c r="I110" s="6">
        <f t="shared" si="16"/>
        <v>3.75</v>
      </c>
      <c r="J110" s="37" t="s">
        <v>408</v>
      </c>
      <c r="K110" s="37">
        <v>100</v>
      </c>
      <c r="L110" s="32">
        <v>4.5</v>
      </c>
      <c r="M110" s="32">
        <f t="shared" si="17"/>
        <v>0.75</v>
      </c>
      <c r="N110" s="24" t="s">
        <v>35</v>
      </c>
      <c r="O110" s="24" t="s">
        <v>35</v>
      </c>
      <c r="P110" s="29" t="s">
        <v>36</v>
      </c>
      <c r="Q110">
        <f t="shared" si="9"/>
        <v>75</v>
      </c>
      <c r="R110">
        <f t="shared" si="10"/>
        <v>100</v>
      </c>
      <c r="S110">
        <f t="shared" si="11"/>
        <v>0.75</v>
      </c>
      <c r="T110">
        <f t="shared" si="12"/>
        <v>281.25</v>
      </c>
      <c r="U110">
        <f t="shared" si="13"/>
        <v>281.25</v>
      </c>
    </row>
    <row r="111" spans="1:21" ht="28.8" x14ac:dyDescent="0.3">
      <c r="A111" s="13">
        <v>44952</v>
      </c>
      <c r="B111" s="14" t="s">
        <v>397</v>
      </c>
      <c r="C111" s="15" t="s">
        <v>12</v>
      </c>
      <c r="D111" s="15" t="s">
        <v>406</v>
      </c>
      <c r="E111" s="35" t="s">
        <v>456</v>
      </c>
      <c r="F111" s="15" t="s">
        <v>15</v>
      </c>
      <c r="G111" s="15">
        <v>75</v>
      </c>
      <c r="H111" s="15" t="s">
        <v>16</v>
      </c>
      <c r="I111" s="6">
        <f t="shared" si="16"/>
        <v>3.75</v>
      </c>
      <c r="J111" s="37" t="s">
        <v>408</v>
      </c>
      <c r="K111" s="37">
        <v>100</v>
      </c>
      <c r="L111" s="32">
        <v>4.5</v>
      </c>
      <c r="M111" s="32">
        <f t="shared" si="17"/>
        <v>0.75</v>
      </c>
      <c r="N111" s="24" t="s">
        <v>35</v>
      </c>
      <c r="O111" s="24" t="s">
        <v>35</v>
      </c>
      <c r="P111" s="29" t="s">
        <v>36</v>
      </c>
      <c r="Q111">
        <f t="shared" si="9"/>
        <v>75</v>
      </c>
      <c r="R111">
        <f t="shared" si="10"/>
        <v>100</v>
      </c>
      <c r="S111">
        <f t="shared" si="11"/>
        <v>0.75</v>
      </c>
      <c r="T111">
        <f t="shared" si="12"/>
        <v>281.25</v>
      </c>
      <c r="U111">
        <f t="shared" si="13"/>
        <v>281.25</v>
      </c>
    </row>
    <row r="112" spans="1:21" ht="28.8" x14ac:dyDescent="0.3">
      <c r="A112" s="13">
        <v>44953</v>
      </c>
      <c r="B112" s="14" t="s">
        <v>397</v>
      </c>
      <c r="C112" s="15" t="s">
        <v>12</v>
      </c>
      <c r="D112" s="15" t="s">
        <v>406</v>
      </c>
      <c r="E112" s="35" t="s">
        <v>456</v>
      </c>
      <c r="F112" s="15" t="s">
        <v>15</v>
      </c>
      <c r="G112" s="15">
        <v>75</v>
      </c>
      <c r="H112" s="15" t="s">
        <v>16</v>
      </c>
      <c r="I112" s="6">
        <f t="shared" si="16"/>
        <v>3.75</v>
      </c>
      <c r="J112" s="37" t="s">
        <v>408</v>
      </c>
      <c r="K112" s="37">
        <v>100</v>
      </c>
      <c r="L112" s="32">
        <v>4.5</v>
      </c>
      <c r="M112" s="32">
        <f t="shared" si="17"/>
        <v>0.75</v>
      </c>
      <c r="N112" s="24" t="s">
        <v>35</v>
      </c>
      <c r="O112" s="24" t="s">
        <v>35</v>
      </c>
      <c r="P112" s="29" t="s">
        <v>36</v>
      </c>
      <c r="Q112">
        <f t="shared" si="9"/>
        <v>75</v>
      </c>
      <c r="R112">
        <f t="shared" si="10"/>
        <v>100</v>
      </c>
      <c r="S112">
        <f t="shared" si="11"/>
        <v>0.75</v>
      </c>
      <c r="T112">
        <f t="shared" si="12"/>
        <v>281.25</v>
      </c>
      <c r="U112">
        <f t="shared" si="13"/>
        <v>281.25</v>
      </c>
    </row>
    <row r="113" spans="1:11" x14ac:dyDescent="0.3">
      <c r="I113">
        <f>SUM(I2:I112)</f>
        <v>366.75</v>
      </c>
    </row>
    <row r="115" spans="1:11" ht="115.2" x14ac:dyDescent="0.3">
      <c r="B115" s="85" t="s">
        <v>615</v>
      </c>
      <c r="C115" s="80" t="s">
        <v>558</v>
      </c>
      <c r="D115" s="80" t="s">
        <v>559</v>
      </c>
      <c r="E115" s="81" t="s">
        <v>560</v>
      </c>
      <c r="F115" s="82" t="s">
        <v>561</v>
      </c>
      <c r="G115" s="83" t="s">
        <v>562</v>
      </c>
      <c r="H115" s="84" t="s">
        <v>563</v>
      </c>
    </row>
    <row r="116" spans="1:11" x14ac:dyDescent="0.3">
      <c r="A116" s="70" t="s">
        <v>649</v>
      </c>
      <c r="B116">
        <f>SUM(I2:I54)</f>
        <v>166.75</v>
      </c>
      <c r="C116">
        <f>SUM(U2:U54)/(SUM($I$2:$I$54))</f>
        <v>28.863568215892055</v>
      </c>
      <c r="D116">
        <f>SUM(T2:T54)/(SUM($I$2:$I$54))</f>
        <v>28.863568215892055</v>
      </c>
      <c r="E116">
        <f>(($B116*4.5*AVERAGE(G2:G54))/(280*AVERAGE($M$2:$M$54)*($B116/280)))</f>
        <v>225</v>
      </c>
      <c r="F116">
        <f>(($B116*4.5*AVERAGE(Q2:Q54))/(280*AVERAGE(S2:S54)*($B116/280)))</f>
        <v>225</v>
      </c>
      <c r="G116">
        <f>(($B116*4.5*$C116)/(280*AVERAGE($M$2:$M$54)*($B116/280)))</f>
        <v>225.55573458356011</v>
      </c>
      <c r="H116">
        <f>(($B116*4.5*$D116)/(280*AVERAGE($M$2:$M$54)*($B116/280)))</f>
        <v>225.55573458356011</v>
      </c>
    </row>
    <row r="117" spans="1:11" x14ac:dyDescent="0.3">
      <c r="A117" s="70" t="s">
        <v>650</v>
      </c>
      <c r="B117">
        <f>SUM(I79:I102)</f>
        <v>97.25</v>
      </c>
      <c r="C117">
        <f>SUM(U55:U92)/(SUM($I$55:$I$92))</f>
        <v>33.735999999999997</v>
      </c>
      <c r="D117">
        <f>SUM(T55:T92)/(SUM($I$55:$I$92))</f>
        <v>33.735999999999997</v>
      </c>
      <c r="E117">
        <f>(($B117*4.5*AVERAGE(G55:G92))/(280*AVERAGE($M$55:$M$92)*($B117/280)))</f>
        <v>225.00000000000011</v>
      </c>
      <c r="F117">
        <f>(($B117*4.5*AVERAGE($Q55:$Q92))/(280*AVERAGE($S55:$S92)*($B117/280)))</f>
        <v>225.00000000000011</v>
      </c>
      <c r="G117">
        <f>(($B117*4.5*$C117)/(280*AVERAGE($M$55:$M$92)*($B117/280)))</f>
        <v>274.44605137963856</v>
      </c>
      <c r="H117">
        <f>(($B117*4.5*$D117)/(280*AVERAGE($M$55:$M$92)*($B117/280)))</f>
        <v>274.44605137963856</v>
      </c>
    </row>
    <row r="118" spans="1:11" x14ac:dyDescent="0.3">
      <c r="A118" s="70" t="s">
        <v>651</v>
      </c>
      <c r="B118">
        <f>SUM(I93:I112)</f>
        <v>75</v>
      </c>
      <c r="C118">
        <f>SUM(U93:U112)/(SUM($I$93:$I$112))</f>
        <v>65.55</v>
      </c>
      <c r="D118">
        <f>SUM(T93:T112)/(SUM($I$93:$I$112))</f>
        <v>65.55</v>
      </c>
      <c r="E118">
        <f>(($B118*4.5*AVERAGE(G93:G112))/(160*AVERAGE($M$93:$M$112)*($B118/160)))</f>
        <v>328.297161936561</v>
      </c>
      <c r="F118">
        <f>(($B118*4.5*AVERAGE(Q93:Q112))/(280*AVERAGE(S93:S112)*($B118/280)))</f>
        <v>328.297161936561</v>
      </c>
      <c r="G118">
        <f>(($B118*4.5*$C118)/(160*AVERAGE($M$93:$M$112)*($B118/160)))</f>
        <v>328.297161936561</v>
      </c>
      <c r="H118">
        <f>(($B118*4.5*$D118)/(160*AVERAGE($M$92:$M$112)*($B118/160)))</f>
        <v>340.16886326194395</v>
      </c>
    </row>
    <row r="121" spans="1:11" ht="15" thickBot="1" x14ac:dyDescent="0.35">
      <c r="A121" s="70" t="s">
        <v>619</v>
      </c>
      <c r="B121" s="47" t="s">
        <v>620</v>
      </c>
      <c r="C121" s="125" t="s">
        <v>588</v>
      </c>
      <c r="D121" s="56" t="s">
        <v>589</v>
      </c>
      <c r="E121" s="124" t="s">
        <v>629</v>
      </c>
      <c r="F121" s="56" t="s">
        <v>590</v>
      </c>
      <c r="G121" s="125" t="s">
        <v>630</v>
      </c>
    </row>
    <row r="122" spans="1:11" x14ac:dyDescent="0.3">
      <c r="A122" s="260" t="s">
        <v>11</v>
      </c>
      <c r="B122" s="263">
        <f>$B116/(7*40)</f>
        <v>0.59553571428571428</v>
      </c>
      <c r="C122" s="126">
        <v>1</v>
      </c>
      <c r="D122" s="112" t="s">
        <v>593</v>
      </c>
      <c r="E122" s="118">
        <f>SUM($I$2:$I$5)/40</f>
        <v>0.32500000000000001</v>
      </c>
      <c r="G122">
        <f>E122*40</f>
        <v>13</v>
      </c>
    </row>
    <row r="123" spans="1:11" x14ac:dyDescent="0.3">
      <c r="A123" s="261"/>
      <c r="B123" s="264"/>
      <c r="C123" s="127">
        <v>2</v>
      </c>
      <c r="D123" s="6" t="s">
        <v>594</v>
      </c>
      <c r="E123" s="119">
        <f>SUM($I$6:$I$9)/40</f>
        <v>0.32500000000000001</v>
      </c>
      <c r="G123">
        <f t="shared" ref="G123:G141" si="18">E123*40</f>
        <v>13</v>
      </c>
    </row>
    <row r="124" spans="1:11" x14ac:dyDescent="0.3">
      <c r="A124" s="261"/>
      <c r="B124" s="264"/>
      <c r="C124" s="127">
        <v>3</v>
      </c>
      <c r="D124" s="6" t="s">
        <v>595</v>
      </c>
      <c r="E124" s="119">
        <f>(SUM($I$10:$I$15,$I$20:$I$21)+(SUM($I$16:$I$19)/2))/40</f>
        <v>0.75</v>
      </c>
      <c r="G124">
        <f t="shared" si="18"/>
        <v>30</v>
      </c>
    </row>
    <row r="125" spans="1:11" x14ac:dyDescent="0.3">
      <c r="A125" s="261"/>
      <c r="B125" s="264"/>
      <c r="C125" s="127">
        <v>4</v>
      </c>
      <c r="D125" s="6" t="s">
        <v>596</v>
      </c>
      <c r="E125" s="119">
        <f>(SUM($I$22:$I$25,$I$27:$I$28,$I$30:$I$31,$I$33:$I$34)/2+SUM($I$26,$I$29,$I$32,$I$35,$I$36))/40</f>
        <v>0.78749999999999998</v>
      </c>
      <c r="G125">
        <f t="shared" si="18"/>
        <v>31.5</v>
      </c>
    </row>
    <row r="126" spans="1:11" x14ac:dyDescent="0.3">
      <c r="A126" s="261"/>
      <c r="B126" s="264"/>
      <c r="C126" s="127">
        <v>5</v>
      </c>
      <c r="D126" s="6" t="s">
        <v>597</v>
      </c>
      <c r="E126" s="119">
        <f>SUM($I$37:$I$44)/40</f>
        <v>0.65625</v>
      </c>
      <c r="G126">
        <f t="shared" si="18"/>
        <v>26.25</v>
      </c>
    </row>
    <row r="127" spans="1:11" x14ac:dyDescent="0.3">
      <c r="A127" s="261"/>
      <c r="B127" s="264"/>
      <c r="C127" s="127">
        <v>6</v>
      </c>
      <c r="D127" s="6" t="s">
        <v>598</v>
      </c>
      <c r="E127" s="119">
        <f>SUM($I$45:$I$50)/40</f>
        <v>0.47499999999999998</v>
      </c>
      <c r="G127">
        <f t="shared" si="18"/>
        <v>19</v>
      </c>
      <c r="K127" s="86"/>
    </row>
    <row r="128" spans="1:11" x14ac:dyDescent="0.3">
      <c r="A128" s="261"/>
      <c r="B128" s="264"/>
      <c r="C128" s="127">
        <v>7</v>
      </c>
      <c r="D128" s="6" t="s">
        <v>599</v>
      </c>
      <c r="E128" s="119">
        <f>SUM($I$51:$I$54)/40</f>
        <v>0.32500000000000001</v>
      </c>
      <c r="G128">
        <f t="shared" si="18"/>
        <v>13</v>
      </c>
      <c r="K128" s="86"/>
    </row>
    <row r="129" spans="1:11" ht="15" thickBot="1" x14ac:dyDescent="0.35">
      <c r="A129" s="262"/>
      <c r="B129" s="265"/>
      <c r="C129" s="128">
        <v>8</v>
      </c>
      <c r="D129" s="113" t="s">
        <v>600</v>
      </c>
      <c r="E129" s="136">
        <f>0/40</f>
        <v>0</v>
      </c>
      <c r="F129" s="56" t="s">
        <v>601</v>
      </c>
      <c r="G129">
        <f t="shared" si="18"/>
        <v>0</v>
      </c>
      <c r="K129" s="86"/>
    </row>
    <row r="130" spans="1:11" x14ac:dyDescent="0.3">
      <c r="A130" s="266" t="s">
        <v>246</v>
      </c>
      <c r="B130" s="269">
        <f>$B117/(7*40)</f>
        <v>0.34732142857142856</v>
      </c>
      <c r="C130" s="129">
        <v>1</v>
      </c>
      <c r="D130" s="114" t="s">
        <v>602</v>
      </c>
      <c r="E130" s="120">
        <v>0</v>
      </c>
      <c r="G130">
        <f t="shared" si="18"/>
        <v>0</v>
      </c>
      <c r="K130" s="86"/>
    </row>
    <row r="131" spans="1:11" x14ac:dyDescent="0.3">
      <c r="A131" s="267"/>
      <c r="B131" s="270"/>
      <c r="C131" s="130">
        <v>2</v>
      </c>
      <c r="D131" s="55" t="s">
        <v>603</v>
      </c>
      <c r="E131" s="121">
        <f>0/40</f>
        <v>0</v>
      </c>
      <c r="G131">
        <f t="shared" si="18"/>
        <v>0</v>
      </c>
      <c r="K131" s="86"/>
    </row>
    <row r="132" spans="1:11" x14ac:dyDescent="0.3">
      <c r="A132" s="267"/>
      <c r="B132" s="270"/>
      <c r="C132" s="130">
        <v>3</v>
      </c>
      <c r="D132" s="55" t="s">
        <v>604</v>
      </c>
      <c r="E132" s="121">
        <f>(SUM($I$55:$I$62)/2+SUM($I$63:$I$64))/40</f>
        <v>0.39374999999999999</v>
      </c>
      <c r="G132">
        <f t="shared" si="18"/>
        <v>15.75</v>
      </c>
      <c r="K132" s="86"/>
    </row>
    <row r="133" spans="1:11" x14ac:dyDescent="0.3">
      <c r="A133" s="267"/>
      <c r="B133" s="270"/>
      <c r="C133" s="130">
        <v>4</v>
      </c>
      <c r="D133" s="55" t="s">
        <v>605</v>
      </c>
      <c r="E133" s="121">
        <f>(SUM($I$65:$I$67)+SUM($I$68:$I$71)/2)/40</f>
        <v>0.26250000000000001</v>
      </c>
      <c r="G133">
        <f t="shared" si="18"/>
        <v>10.5</v>
      </c>
      <c r="K133" s="86"/>
    </row>
    <row r="134" spans="1:11" x14ac:dyDescent="0.3">
      <c r="A134" s="267"/>
      <c r="B134" s="270"/>
      <c r="C134" s="130">
        <v>5</v>
      </c>
      <c r="D134" s="55" t="s">
        <v>606</v>
      </c>
      <c r="E134" s="121">
        <f>(SUM($I$72:$I$75)/2+SUM($I$76:$I$79))/40</f>
        <v>0.52500000000000002</v>
      </c>
      <c r="G134">
        <f t="shared" si="18"/>
        <v>21</v>
      </c>
      <c r="K134" s="86"/>
    </row>
    <row r="135" spans="1:11" x14ac:dyDescent="0.3">
      <c r="A135" s="267"/>
      <c r="B135" s="270"/>
      <c r="C135" s="130">
        <v>6</v>
      </c>
      <c r="D135" s="55" t="s">
        <v>607</v>
      </c>
      <c r="E135" s="121">
        <f>SUM($I$80:$I$84)/40</f>
        <v>1</v>
      </c>
      <c r="G135">
        <f t="shared" si="18"/>
        <v>40</v>
      </c>
      <c r="K135" s="86"/>
    </row>
    <row r="136" spans="1:11" x14ac:dyDescent="0.3">
      <c r="A136" s="267"/>
      <c r="B136" s="270"/>
      <c r="C136" s="130">
        <v>7</v>
      </c>
      <c r="D136" s="55" t="s">
        <v>608</v>
      </c>
      <c r="E136" s="121">
        <f>SUM($I$85:$I$92)/40</f>
        <v>0.4</v>
      </c>
      <c r="G136">
        <f t="shared" si="18"/>
        <v>16</v>
      </c>
      <c r="K136" s="86"/>
    </row>
    <row r="137" spans="1:11" ht="15" thickBot="1" x14ac:dyDescent="0.35">
      <c r="A137" s="268"/>
      <c r="B137" s="271"/>
      <c r="C137" s="131">
        <v>8</v>
      </c>
      <c r="D137" s="115" t="s">
        <v>609</v>
      </c>
      <c r="E137" s="135">
        <f>0/40</f>
        <v>0</v>
      </c>
      <c r="F137" s="56" t="s">
        <v>601</v>
      </c>
      <c r="G137">
        <f t="shared" si="18"/>
        <v>0</v>
      </c>
      <c r="K137" s="86"/>
    </row>
    <row r="138" spans="1:11" x14ac:dyDescent="0.3">
      <c r="A138" s="272" t="s">
        <v>397</v>
      </c>
      <c r="B138" s="275">
        <f>$B118/(4*40)</f>
        <v>0.46875</v>
      </c>
      <c r="C138" s="132">
        <v>1</v>
      </c>
      <c r="D138" s="116" t="s">
        <v>610</v>
      </c>
      <c r="E138" s="122">
        <f>SUM($I$93:$I$99)/40</f>
        <v>0.65625</v>
      </c>
      <c r="G138">
        <f t="shared" si="18"/>
        <v>26.25</v>
      </c>
      <c r="K138" s="86"/>
    </row>
    <row r="139" spans="1:11" x14ac:dyDescent="0.3">
      <c r="A139" s="273"/>
      <c r="B139" s="276"/>
      <c r="C139" s="133">
        <v>2</v>
      </c>
      <c r="D139" s="111" t="s">
        <v>611</v>
      </c>
      <c r="E139" s="123">
        <f>SUM($I$100:$I$106)/40</f>
        <v>0.65625</v>
      </c>
      <c r="G139">
        <f t="shared" si="18"/>
        <v>26.25</v>
      </c>
      <c r="K139" s="86"/>
    </row>
    <row r="140" spans="1:11" x14ac:dyDescent="0.3">
      <c r="A140" s="273"/>
      <c r="B140" s="276"/>
      <c r="C140" s="133">
        <v>3</v>
      </c>
      <c r="D140" s="111" t="s">
        <v>612</v>
      </c>
      <c r="E140" s="123">
        <f>SUM($I$107:$I$112)/40</f>
        <v>0.5625</v>
      </c>
      <c r="G140">
        <f t="shared" si="18"/>
        <v>22.5</v>
      </c>
      <c r="K140" s="86"/>
    </row>
    <row r="141" spans="1:11" ht="15" thickBot="1" x14ac:dyDescent="0.35">
      <c r="A141" s="274"/>
      <c r="B141" s="277"/>
      <c r="C141" s="134">
        <v>4</v>
      </c>
      <c r="D141" s="117" t="s">
        <v>613</v>
      </c>
      <c r="E141" s="123">
        <v>0</v>
      </c>
      <c r="G141">
        <f t="shared" si="18"/>
        <v>0</v>
      </c>
      <c r="K141" s="86"/>
    </row>
    <row r="142" spans="1:11" x14ac:dyDescent="0.3">
      <c r="B142" s="86"/>
      <c r="K142" s="86"/>
    </row>
    <row r="143" spans="1:11" x14ac:dyDescent="0.3">
      <c r="B143" s="86"/>
      <c r="K143" s="86"/>
    </row>
  </sheetData>
  <autoFilter ref="A1:P1" xr:uid="{D34CE42C-70D2-4A40-BBDC-1BB5CD2DD2DF}">
    <sortState xmlns:xlrd2="http://schemas.microsoft.com/office/spreadsheetml/2017/richdata2" ref="A2:P113">
      <sortCondition ref="A1:A113"/>
    </sortState>
  </autoFilter>
  <mergeCells count="6">
    <mergeCell ref="A122:A129"/>
    <mergeCell ref="B122:B129"/>
    <mergeCell ref="A130:A137"/>
    <mergeCell ref="B130:B137"/>
    <mergeCell ref="A138:A141"/>
    <mergeCell ref="B138:B141"/>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1343D-892D-1A4F-8F05-4585E47415F6}">
  <dimension ref="A1:U58"/>
  <sheetViews>
    <sheetView tabSelected="1" topLeftCell="A47" workbookViewId="0">
      <selection activeCell="A37" sqref="A37"/>
    </sheetView>
  </sheetViews>
  <sheetFormatPr defaultColWidth="11.44140625" defaultRowHeight="14.4" x14ac:dyDescent="0.3"/>
  <cols>
    <col min="1" max="1" width="39.33203125" customWidth="1"/>
    <col min="2" max="2" width="10" bestFit="1" customWidth="1"/>
    <col min="3" max="3" width="12.77734375" bestFit="1" customWidth="1"/>
    <col min="4" max="4" width="14.44140625" bestFit="1" customWidth="1"/>
    <col min="5" max="5" width="42.44140625" customWidth="1"/>
    <col min="6" max="6" width="23.44140625" bestFit="1" customWidth="1"/>
    <col min="7" max="7" width="6.6640625" bestFit="1" customWidth="1"/>
    <col min="8" max="8" width="10.6640625" bestFit="1" customWidth="1"/>
    <col min="9" max="9" width="10.6640625" customWidth="1"/>
    <col min="10" max="13" width="30.109375" customWidth="1"/>
    <col min="14" max="14" width="38.44140625" customWidth="1"/>
    <col min="15" max="15" width="43.44140625" customWidth="1"/>
    <col min="16" max="16" width="61.44140625" customWidth="1"/>
  </cols>
  <sheetData>
    <row r="1" spans="1:21" ht="100.8" x14ac:dyDescent="0.3">
      <c r="A1" s="2" t="s">
        <v>0</v>
      </c>
      <c r="B1" s="2" t="s">
        <v>1</v>
      </c>
      <c r="C1" s="3" t="s">
        <v>2</v>
      </c>
      <c r="D1" s="3" t="s">
        <v>3</v>
      </c>
      <c r="E1" s="63" t="s">
        <v>4</v>
      </c>
      <c r="F1" s="3" t="s">
        <v>5</v>
      </c>
      <c r="G1" s="3" t="s">
        <v>6</v>
      </c>
      <c r="H1" s="3" t="s">
        <v>7</v>
      </c>
      <c r="I1" s="3" t="s">
        <v>631</v>
      </c>
      <c r="J1" s="63" t="s">
        <v>8</v>
      </c>
      <c r="K1" s="63" t="s">
        <v>547</v>
      </c>
      <c r="L1" s="63" t="s">
        <v>548</v>
      </c>
      <c r="M1" s="63" t="s">
        <v>549</v>
      </c>
      <c r="N1" s="3" t="s">
        <v>5</v>
      </c>
      <c r="O1" s="71" t="s">
        <v>9</v>
      </c>
      <c r="P1" s="63" t="s">
        <v>10</v>
      </c>
      <c r="Q1" s="79" t="s">
        <v>625</v>
      </c>
      <c r="R1" s="79" t="s">
        <v>552</v>
      </c>
      <c r="S1" s="79" t="s">
        <v>553</v>
      </c>
      <c r="T1" s="79" t="s">
        <v>554</v>
      </c>
      <c r="U1" s="79" t="s">
        <v>555</v>
      </c>
    </row>
    <row r="2" spans="1:21" ht="28.8" x14ac:dyDescent="0.3">
      <c r="A2" s="4">
        <v>44809</v>
      </c>
      <c r="B2" s="5" t="s">
        <v>11</v>
      </c>
      <c r="C2" s="6" t="s">
        <v>20</v>
      </c>
      <c r="D2" s="6" t="s">
        <v>21</v>
      </c>
      <c r="E2" s="36" t="s">
        <v>22</v>
      </c>
      <c r="F2" s="6" t="s">
        <v>15</v>
      </c>
      <c r="G2" s="6">
        <v>45</v>
      </c>
      <c r="H2" s="6" t="s">
        <v>16</v>
      </c>
      <c r="I2" s="6">
        <f>H2*24</f>
        <v>3.75</v>
      </c>
      <c r="J2" s="32" t="s">
        <v>23</v>
      </c>
      <c r="K2" s="32">
        <v>50</v>
      </c>
      <c r="L2" s="32">
        <v>3.5</v>
      </c>
      <c r="M2" s="32">
        <f t="shared" ref="M2:M29" si="0">G2/K2</f>
        <v>0.9</v>
      </c>
      <c r="N2" s="26" t="s">
        <v>24</v>
      </c>
      <c r="O2" s="7"/>
      <c r="P2" s="27" t="s">
        <v>25</v>
      </c>
      <c r="Q2">
        <v>45</v>
      </c>
      <c r="R2">
        <v>50</v>
      </c>
      <c r="S2">
        <f>Q2/R2</f>
        <v>0.9</v>
      </c>
      <c r="T2">
        <f>Q2*I2</f>
        <v>168.75</v>
      </c>
      <c r="U2">
        <f>G2*I2</f>
        <v>168.75</v>
      </c>
    </row>
    <row r="3" spans="1:21" ht="28.8" x14ac:dyDescent="0.3">
      <c r="A3" s="4">
        <v>44810</v>
      </c>
      <c r="B3" s="5" t="s">
        <v>11</v>
      </c>
      <c r="C3" s="6" t="s">
        <v>20</v>
      </c>
      <c r="D3" s="6" t="s">
        <v>21</v>
      </c>
      <c r="E3" s="36" t="s">
        <v>41</v>
      </c>
      <c r="F3" s="6" t="s">
        <v>15</v>
      </c>
      <c r="G3" s="6">
        <v>45</v>
      </c>
      <c r="H3" s="6" t="s">
        <v>16</v>
      </c>
      <c r="I3" s="6">
        <f t="shared" ref="I3:I29" si="1">H3*24</f>
        <v>3.75</v>
      </c>
      <c r="J3" s="32" t="s">
        <v>23</v>
      </c>
      <c r="K3" s="32">
        <v>50</v>
      </c>
      <c r="L3" s="32">
        <v>3.5</v>
      </c>
      <c r="M3" s="32">
        <f t="shared" si="0"/>
        <v>0.9</v>
      </c>
      <c r="N3" s="26" t="s">
        <v>24</v>
      </c>
      <c r="O3" s="7"/>
      <c r="P3" s="27" t="s">
        <v>25</v>
      </c>
      <c r="Q3">
        <v>45</v>
      </c>
      <c r="R3">
        <v>50</v>
      </c>
      <c r="S3">
        <f t="shared" ref="S3:S29" si="2">Q3/R3</f>
        <v>0.9</v>
      </c>
      <c r="T3">
        <f t="shared" ref="T3:T29" si="3">Q3*I3</f>
        <v>168.75</v>
      </c>
      <c r="U3">
        <f t="shared" ref="U3:U29" si="4">G3*I3</f>
        <v>168.75</v>
      </c>
    </row>
    <row r="4" spans="1:21" ht="28.8" x14ac:dyDescent="0.3">
      <c r="A4" s="4">
        <v>44811</v>
      </c>
      <c r="B4" s="5" t="s">
        <v>11</v>
      </c>
      <c r="C4" s="6" t="s">
        <v>12</v>
      </c>
      <c r="D4" s="6" t="s">
        <v>21</v>
      </c>
      <c r="E4" s="36" t="s">
        <v>53</v>
      </c>
      <c r="F4" s="6" t="s">
        <v>15</v>
      </c>
      <c r="G4" s="6">
        <v>45</v>
      </c>
      <c r="H4" s="6" t="s">
        <v>16</v>
      </c>
      <c r="I4" s="6">
        <f t="shared" si="1"/>
        <v>3.75</v>
      </c>
      <c r="J4" s="32" t="s">
        <v>23</v>
      </c>
      <c r="K4" s="32">
        <v>50</v>
      </c>
      <c r="L4" s="32">
        <v>3.5</v>
      </c>
      <c r="M4" s="32">
        <f t="shared" si="0"/>
        <v>0.9</v>
      </c>
      <c r="N4" s="26" t="s">
        <v>24</v>
      </c>
      <c r="O4" s="7"/>
      <c r="P4" s="27" t="s">
        <v>25</v>
      </c>
      <c r="Q4">
        <v>45</v>
      </c>
      <c r="R4">
        <v>50</v>
      </c>
      <c r="S4">
        <f t="shared" si="2"/>
        <v>0.9</v>
      </c>
      <c r="T4">
        <f t="shared" si="3"/>
        <v>168.75</v>
      </c>
      <c r="U4">
        <f t="shared" si="4"/>
        <v>168.75</v>
      </c>
    </row>
    <row r="5" spans="1:21" ht="28.8" x14ac:dyDescent="0.3">
      <c r="A5" s="4">
        <v>44813</v>
      </c>
      <c r="B5" s="5" t="s">
        <v>11</v>
      </c>
      <c r="C5" s="6" t="s">
        <v>12</v>
      </c>
      <c r="D5" s="6" t="s">
        <v>21</v>
      </c>
      <c r="E5" s="36" t="s">
        <v>60</v>
      </c>
      <c r="F5" s="6" t="s">
        <v>15</v>
      </c>
      <c r="G5" s="6">
        <v>45</v>
      </c>
      <c r="H5" s="6" t="s">
        <v>16</v>
      </c>
      <c r="I5" s="6">
        <f t="shared" si="1"/>
        <v>3.75</v>
      </c>
      <c r="J5" s="32" t="s">
        <v>23</v>
      </c>
      <c r="K5" s="32">
        <v>50</v>
      </c>
      <c r="L5" s="32">
        <v>3.5</v>
      </c>
      <c r="M5" s="32">
        <f t="shared" si="0"/>
        <v>0.9</v>
      </c>
      <c r="N5" s="26" t="s">
        <v>24</v>
      </c>
      <c r="O5" s="7"/>
      <c r="P5" s="27" t="s">
        <v>25</v>
      </c>
      <c r="Q5">
        <v>45</v>
      </c>
      <c r="R5">
        <v>50</v>
      </c>
      <c r="S5">
        <f t="shared" si="2"/>
        <v>0.9</v>
      </c>
      <c r="T5">
        <f t="shared" si="3"/>
        <v>168.75</v>
      </c>
      <c r="U5">
        <f t="shared" si="4"/>
        <v>168.75</v>
      </c>
    </row>
    <row r="6" spans="1:21" ht="28.8" x14ac:dyDescent="0.3">
      <c r="A6" s="4">
        <v>44816</v>
      </c>
      <c r="B6" s="5" t="s">
        <v>11</v>
      </c>
      <c r="C6" s="6" t="s">
        <v>20</v>
      </c>
      <c r="D6" s="6" t="s">
        <v>21</v>
      </c>
      <c r="E6" s="36" t="s">
        <v>22</v>
      </c>
      <c r="F6" s="6" t="s">
        <v>15</v>
      </c>
      <c r="G6" s="6">
        <v>45</v>
      </c>
      <c r="H6" s="6" t="s">
        <v>16</v>
      </c>
      <c r="I6" s="6">
        <f t="shared" si="1"/>
        <v>3.75</v>
      </c>
      <c r="J6" s="32" t="s">
        <v>23</v>
      </c>
      <c r="K6" s="32">
        <v>50</v>
      </c>
      <c r="L6" s="32">
        <v>3.5</v>
      </c>
      <c r="M6" s="32">
        <f t="shared" si="0"/>
        <v>0.9</v>
      </c>
      <c r="N6" s="26" t="s">
        <v>24</v>
      </c>
      <c r="O6" s="7"/>
      <c r="P6" s="27" t="s">
        <v>25</v>
      </c>
      <c r="Q6">
        <v>45</v>
      </c>
      <c r="R6">
        <v>50</v>
      </c>
      <c r="S6">
        <f t="shared" si="2"/>
        <v>0.9</v>
      </c>
      <c r="T6">
        <f t="shared" si="3"/>
        <v>168.75</v>
      </c>
      <c r="U6">
        <f t="shared" si="4"/>
        <v>168.75</v>
      </c>
    </row>
    <row r="7" spans="1:21" ht="28.8" x14ac:dyDescent="0.3">
      <c r="A7" s="4">
        <v>44817</v>
      </c>
      <c r="B7" s="5" t="s">
        <v>11</v>
      </c>
      <c r="C7" s="6" t="s">
        <v>20</v>
      </c>
      <c r="D7" s="6" t="s">
        <v>21</v>
      </c>
      <c r="E7" s="36" t="s">
        <v>41</v>
      </c>
      <c r="F7" s="6" t="s">
        <v>15</v>
      </c>
      <c r="G7" s="6">
        <v>45</v>
      </c>
      <c r="H7" s="6" t="s">
        <v>16</v>
      </c>
      <c r="I7" s="6">
        <f t="shared" si="1"/>
        <v>3.75</v>
      </c>
      <c r="J7" s="32" t="s">
        <v>23</v>
      </c>
      <c r="K7" s="32">
        <v>50</v>
      </c>
      <c r="L7" s="32">
        <v>3.5</v>
      </c>
      <c r="M7" s="32">
        <f t="shared" si="0"/>
        <v>0.9</v>
      </c>
      <c r="N7" s="26" t="s">
        <v>24</v>
      </c>
      <c r="O7" s="7"/>
      <c r="P7" s="27" t="s">
        <v>25</v>
      </c>
      <c r="Q7">
        <v>45</v>
      </c>
      <c r="R7">
        <v>50</v>
      </c>
      <c r="S7">
        <f t="shared" si="2"/>
        <v>0.9</v>
      </c>
      <c r="T7">
        <f t="shared" si="3"/>
        <v>168.75</v>
      </c>
      <c r="U7">
        <f t="shared" si="4"/>
        <v>168.75</v>
      </c>
    </row>
    <row r="8" spans="1:21" ht="28.8" x14ac:dyDescent="0.3">
      <c r="A8" s="4">
        <v>44818</v>
      </c>
      <c r="B8" s="5" t="s">
        <v>11</v>
      </c>
      <c r="C8" s="6" t="s">
        <v>12</v>
      </c>
      <c r="D8" s="6" t="s">
        <v>21</v>
      </c>
      <c r="E8" s="36" t="s">
        <v>53</v>
      </c>
      <c r="F8" s="6" t="s">
        <v>15</v>
      </c>
      <c r="G8" s="6">
        <v>45</v>
      </c>
      <c r="H8" s="6" t="s">
        <v>16</v>
      </c>
      <c r="I8" s="6">
        <f t="shared" si="1"/>
        <v>3.75</v>
      </c>
      <c r="J8" s="32" t="s">
        <v>23</v>
      </c>
      <c r="K8" s="32">
        <v>50</v>
      </c>
      <c r="L8" s="32">
        <v>3.5</v>
      </c>
      <c r="M8" s="32">
        <f t="shared" si="0"/>
        <v>0.9</v>
      </c>
      <c r="N8" s="26" t="s">
        <v>24</v>
      </c>
      <c r="O8" s="7"/>
      <c r="P8" s="27" t="s">
        <v>25</v>
      </c>
      <c r="Q8">
        <v>45</v>
      </c>
      <c r="R8">
        <v>50</v>
      </c>
      <c r="S8">
        <f t="shared" si="2"/>
        <v>0.9</v>
      </c>
      <c r="T8">
        <f t="shared" si="3"/>
        <v>168.75</v>
      </c>
      <c r="U8">
        <f t="shared" si="4"/>
        <v>168.75</v>
      </c>
    </row>
    <row r="9" spans="1:21" ht="28.8" x14ac:dyDescent="0.3">
      <c r="A9" s="4">
        <v>44820</v>
      </c>
      <c r="B9" s="5" t="s">
        <v>11</v>
      </c>
      <c r="C9" s="6" t="s">
        <v>12</v>
      </c>
      <c r="D9" s="6" t="s">
        <v>21</v>
      </c>
      <c r="E9" s="36" t="s">
        <v>60</v>
      </c>
      <c r="F9" s="6" t="s">
        <v>15</v>
      </c>
      <c r="G9" s="6">
        <v>45</v>
      </c>
      <c r="H9" s="6" t="s">
        <v>16</v>
      </c>
      <c r="I9" s="6">
        <f t="shared" si="1"/>
        <v>3.75</v>
      </c>
      <c r="J9" s="32" t="s">
        <v>23</v>
      </c>
      <c r="K9" s="32">
        <v>50</v>
      </c>
      <c r="L9" s="32">
        <v>3.5</v>
      </c>
      <c r="M9" s="32">
        <f t="shared" si="0"/>
        <v>0.9</v>
      </c>
      <c r="N9" s="26" t="s">
        <v>24</v>
      </c>
      <c r="O9" s="7"/>
      <c r="P9" s="27" t="s">
        <v>25</v>
      </c>
      <c r="Q9">
        <v>45</v>
      </c>
      <c r="R9">
        <v>50</v>
      </c>
      <c r="S9">
        <f t="shared" si="2"/>
        <v>0.9</v>
      </c>
      <c r="T9">
        <f t="shared" si="3"/>
        <v>168.75</v>
      </c>
      <c r="U9">
        <f t="shared" si="4"/>
        <v>168.75</v>
      </c>
    </row>
    <row r="10" spans="1:21" ht="28.8" x14ac:dyDescent="0.3">
      <c r="A10" s="4">
        <v>44823</v>
      </c>
      <c r="B10" s="5" t="s">
        <v>11</v>
      </c>
      <c r="C10" s="6" t="s">
        <v>20</v>
      </c>
      <c r="D10" s="6" t="s">
        <v>21</v>
      </c>
      <c r="E10" s="36" t="s">
        <v>22</v>
      </c>
      <c r="F10" s="6" t="s">
        <v>15</v>
      </c>
      <c r="G10" s="6">
        <v>45</v>
      </c>
      <c r="H10" s="6" t="s">
        <v>16</v>
      </c>
      <c r="I10" s="6">
        <f t="shared" si="1"/>
        <v>3.75</v>
      </c>
      <c r="J10" s="32" t="s">
        <v>23</v>
      </c>
      <c r="K10" s="32">
        <v>50</v>
      </c>
      <c r="L10" s="32">
        <v>3.5</v>
      </c>
      <c r="M10" s="32">
        <f t="shared" si="0"/>
        <v>0.9</v>
      </c>
      <c r="N10" s="26" t="s">
        <v>24</v>
      </c>
      <c r="O10" s="7"/>
      <c r="P10" s="27" t="s">
        <v>25</v>
      </c>
      <c r="Q10">
        <v>45</v>
      </c>
      <c r="R10">
        <v>50</v>
      </c>
      <c r="S10">
        <f t="shared" si="2"/>
        <v>0.9</v>
      </c>
      <c r="T10">
        <f t="shared" si="3"/>
        <v>168.75</v>
      </c>
      <c r="U10">
        <f t="shared" si="4"/>
        <v>168.75</v>
      </c>
    </row>
    <row r="11" spans="1:21" ht="28.8" x14ac:dyDescent="0.3">
      <c r="A11" s="4">
        <v>44824</v>
      </c>
      <c r="B11" s="5" t="s">
        <v>11</v>
      </c>
      <c r="C11" s="6" t="s">
        <v>20</v>
      </c>
      <c r="D11" s="6" t="s">
        <v>21</v>
      </c>
      <c r="E11" s="36" t="s">
        <v>41</v>
      </c>
      <c r="F11" s="6" t="s">
        <v>15</v>
      </c>
      <c r="G11" s="6">
        <v>45</v>
      </c>
      <c r="H11" s="6" t="s">
        <v>16</v>
      </c>
      <c r="I11" s="6">
        <f t="shared" si="1"/>
        <v>3.75</v>
      </c>
      <c r="J11" s="32" t="s">
        <v>23</v>
      </c>
      <c r="K11" s="32">
        <v>50</v>
      </c>
      <c r="L11" s="32">
        <v>3.5</v>
      </c>
      <c r="M11" s="32">
        <f t="shared" si="0"/>
        <v>0.9</v>
      </c>
      <c r="N11" s="26" t="s">
        <v>24</v>
      </c>
      <c r="O11" s="7"/>
      <c r="P11" s="27" t="s">
        <v>25</v>
      </c>
      <c r="Q11">
        <v>45</v>
      </c>
      <c r="R11">
        <v>50</v>
      </c>
      <c r="S11">
        <f t="shared" si="2"/>
        <v>0.9</v>
      </c>
      <c r="T11">
        <f t="shared" si="3"/>
        <v>168.75</v>
      </c>
      <c r="U11">
        <f t="shared" si="4"/>
        <v>168.75</v>
      </c>
    </row>
    <row r="12" spans="1:21" ht="28.8" x14ac:dyDescent="0.3">
      <c r="A12" s="4">
        <v>44825</v>
      </c>
      <c r="B12" s="5" t="s">
        <v>11</v>
      </c>
      <c r="C12" s="6" t="s">
        <v>12</v>
      </c>
      <c r="D12" s="6" t="s">
        <v>21</v>
      </c>
      <c r="E12" s="36" t="s">
        <v>53</v>
      </c>
      <c r="F12" s="6" t="s">
        <v>15</v>
      </c>
      <c r="G12" s="6">
        <v>45</v>
      </c>
      <c r="H12" s="6" t="s">
        <v>16</v>
      </c>
      <c r="I12" s="6">
        <f t="shared" si="1"/>
        <v>3.75</v>
      </c>
      <c r="J12" s="32" t="s">
        <v>23</v>
      </c>
      <c r="K12" s="32">
        <v>50</v>
      </c>
      <c r="L12" s="32">
        <v>3.5</v>
      </c>
      <c r="M12" s="32">
        <f t="shared" si="0"/>
        <v>0.9</v>
      </c>
      <c r="N12" s="26" t="s">
        <v>24</v>
      </c>
      <c r="O12" s="7"/>
      <c r="P12" s="27" t="s">
        <v>25</v>
      </c>
      <c r="Q12">
        <v>45</v>
      </c>
      <c r="R12">
        <v>50</v>
      </c>
      <c r="S12">
        <f t="shared" si="2"/>
        <v>0.9</v>
      </c>
      <c r="T12">
        <f t="shared" si="3"/>
        <v>168.75</v>
      </c>
      <c r="U12">
        <f t="shared" si="4"/>
        <v>168.75</v>
      </c>
    </row>
    <row r="13" spans="1:21" ht="28.8" x14ac:dyDescent="0.3">
      <c r="A13" s="4">
        <v>44827</v>
      </c>
      <c r="B13" s="5" t="s">
        <v>11</v>
      </c>
      <c r="C13" s="6" t="s">
        <v>12</v>
      </c>
      <c r="D13" s="6" t="s">
        <v>21</v>
      </c>
      <c r="E13" s="36" t="s">
        <v>60</v>
      </c>
      <c r="F13" s="6" t="s">
        <v>15</v>
      </c>
      <c r="G13" s="6">
        <v>45</v>
      </c>
      <c r="H13" s="6" t="s">
        <v>16</v>
      </c>
      <c r="I13" s="6">
        <f t="shared" si="1"/>
        <v>3.75</v>
      </c>
      <c r="J13" s="32" t="s">
        <v>23</v>
      </c>
      <c r="K13" s="32">
        <v>50</v>
      </c>
      <c r="L13" s="32">
        <v>3.5</v>
      </c>
      <c r="M13" s="32">
        <f t="shared" si="0"/>
        <v>0.9</v>
      </c>
      <c r="N13" s="26" t="s">
        <v>24</v>
      </c>
      <c r="O13" s="7"/>
      <c r="P13" s="27" t="s">
        <v>25</v>
      </c>
      <c r="Q13">
        <v>45</v>
      </c>
      <c r="R13">
        <v>50</v>
      </c>
      <c r="S13">
        <f t="shared" si="2"/>
        <v>0.9</v>
      </c>
      <c r="T13">
        <f t="shared" si="3"/>
        <v>168.75</v>
      </c>
      <c r="U13">
        <f t="shared" si="4"/>
        <v>168.75</v>
      </c>
    </row>
    <row r="14" spans="1:21" ht="28.8" x14ac:dyDescent="0.3">
      <c r="A14" s="4">
        <v>44830</v>
      </c>
      <c r="B14" s="5" t="s">
        <v>11</v>
      </c>
      <c r="C14" s="6" t="s">
        <v>20</v>
      </c>
      <c r="D14" s="6" t="s">
        <v>21</v>
      </c>
      <c r="E14" s="36" t="s">
        <v>22</v>
      </c>
      <c r="F14" s="6" t="s">
        <v>15</v>
      </c>
      <c r="G14" s="6">
        <v>45</v>
      </c>
      <c r="H14" s="6" t="s">
        <v>16</v>
      </c>
      <c r="I14" s="6">
        <f t="shared" si="1"/>
        <v>3.75</v>
      </c>
      <c r="J14" s="32" t="s">
        <v>23</v>
      </c>
      <c r="K14" s="32">
        <v>50</v>
      </c>
      <c r="L14" s="32">
        <v>3.5</v>
      </c>
      <c r="M14" s="32">
        <f t="shared" si="0"/>
        <v>0.9</v>
      </c>
      <c r="N14" s="26" t="s">
        <v>24</v>
      </c>
      <c r="O14" s="7"/>
      <c r="P14" s="27" t="s">
        <v>25</v>
      </c>
      <c r="Q14">
        <v>45</v>
      </c>
      <c r="R14">
        <v>50</v>
      </c>
      <c r="S14">
        <f t="shared" si="2"/>
        <v>0.9</v>
      </c>
      <c r="T14">
        <f t="shared" si="3"/>
        <v>168.75</v>
      </c>
      <c r="U14">
        <f t="shared" si="4"/>
        <v>168.75</v>
      </c>
    </row>
    <row r="15" spans="1:21" ht="28.8" x14ac:dyDescent="0.3">
      <c r="A15" s="4">
        <v>44831</v>
      </c>
      <c r="B15" s="5" t="s">
        <v>11</v>
      </c>
      <c r="C15" s="6" t="s">
        <v>20</v>
      </c>
      <c r="D15" s="6" t="s">
        <v>21</v>
      </c>
      <c r="E15" s="36" t="s">
        <v>41</v>
      </c>
      <c r="F15" s="6" t="s">
        <v>15</v>
      </c>
      <c r="G15" s="6">
        <v>45</v>
      </c>
      <c r="H15" s="6" t="s">
        <v>16</v>
      </c>
      <c r="I15" s="6">
        <f t="shared" si="1"/>
        <v>3.75</v>
      </c>
      <c r="J15" s="32" t="s">
        <v>23</v>
      </c>
      <c r="K15" s="32">
        <v>50</v>
      </c>
      <c r="L15" s="32">
        <v>3.5</v>
      </c>
      <c r="M15" s="32">
        <f t="shared" si="0"/>
        <v>0.9</v>
      </c>
      <c r="N15" s="26" t="s">
        <v>24</v>
      </c>
      <c r="O15" s="7"/>
      <c r="P15" s="27" t="s">
        <v>25</v>
      </c>
      <c r="Q15">
        <v>45</v>
      </c>
      <c r="R15">
        <v>50</v>
      </c>
      <c r="S15">
        <f t="shared" si="2"/>
        <v>0.9</v>
      </c>
      <c r="T15">
        <f t="shared" si="3"/>
        <v>168.75</v>
      </c>
      <c r="U15">
        <f t="shared" si="4"/>
        <v>168.75</v>
      </c>
    </row>
    <row r="16" spans="1:21" ht="28.8" x14ac:dyDescent="0.3">
      <c r="A16" s="4">
        <v>44832</v>
      </c>
      <c r="B16" s="5" t="s">
        <v>11</v>
      </c>
      <c r="C16" s="6" t="s">
        <v>12</v>
      </c>
      <c r="D16" s="6" t="s">
        <v>21</v>
      </c>
      <c r="E16" s="36" t="s">
        <v>53</v>
      </c>
      <c r="F16" s="6" t="s">
        <v>15</v>
      </c>
      <c r="G16" s="6">
        <v>45</v>
      </c>
      <c r="H16" s="6" t="s">
        <v>16</v>
      </c>
      <c r="I16" s="6">
        <f t="shared" si="1"/>
        <v>3.75</v>
      </c>
      <c r="J16" s="32" t="s">
        <v>23</v>
      </c>
      <c r="K16" s="32">
        <v>50</v>
      </c>
      <c r="L16" s="32">
        <v>3.5</v>
      </c>
      <c r="M16" s="32">
        <f t="shared" si="0"/>
        <v>0.9</v>
      </c>
      <c r="N16" s="26" t="s">
        <v>24</v>
      </c>
      <c r="O16" s="7"/>
      <c r="P16" s="27" t="s">
        <v>25</v>
      </c>
      <c r="Q16">
        <v>45</v>
      </c>
      <c r="R16">
        <v>50</v>
      </c>
      <c r="S16">
        <f t="shared" si="2"/>
        <v>0.9</v>
      </c>
      <c r="T16">
        <f t="shared" si="3"/>
        <v>168.75</v>
      </c>
      <c r="U16">
        <f t="shared" si="4"/>
        <v>168.75</v>
      </c>
    </row>
    <row r="17" spans="1:21" ht="28.8" x14ac:dyDescent="0.3">
      <c r="A17" s="4">
        <v>44834</v>
      </c>
      <c r="B17" s="5" t="s">
        <v>11</v>
      </c>
      <c r="C17" s="6" t="s">
        <v>12</v>
      </c>
      <c r="D17" s="6" t="s">
        <v>21</v>
      </c>
      <c r="E17" s="36" t="s">
        <v>60</v>
      </c>
      <c r="F17" s="6" t="s">
        <v>15</v>
      </c>
      <c r="G17" s="6">
        <v>45</v>
      </c>
      <c r="H17" s="6" t="s">
        <v>16</v>
      </c>
      <c r="I17" s="6">
        <f t="shared" si="1"/>
        <v>3.75</v>
      </c>
      <c r="J17" s="32" t="s">
        <v>23</v>
      </c>
      <c r="K17" s="32">
        <v>50</v>
      </c>
      <c r="L17" s="32">
        <v>3.5</v>
      </c>
      <c r="M17" s="32">
        <f t="shared" si="0"/>
        <v>0.9</v>
      </c>
      <c r="N17" s="26" t="s">
        <v>24</v>
      </c>
      <c r="O17" s="7"/>
      <c r="P17" s="27" t="s">
        <v>25</v>
      </c>
      <c r="Q17">
        <v>45</v>
      </c>
      <c r="R17">
        <v>50</v>
      </c>
      <c r="S17">
        <f t="shared" si="2"/>
        <v>0.9</v>
      </c>
      <c r="T17">
        <f t="shared" si="3"/>
        <v>168.75</v>
      </c>
      <c r="U17">
        <f t="shared" si="4"/>
        <v>168.75</v>
      </c>
    </row>
    <row r="18" spans="1:21" ht="28.8" x14ac:dyDescent="0.3">
      <c r="A18" s="4">
        <v>44837</v>
      </c>
      <c r="B18" s="5" t="s">
        <v>11</v>
      </c>
      <c r="C18" s="6" t="s">
        <v>20</v>
      </c>
      <c r="D18" s="6" t="s">
        <v>21</v>
      </c>
      <c r="E18" s="36" t="s">
        <v>22</v>
      </c>
      <c r="F18" s="6" t="s">
        <v>15</v>
      </c>
      <c r="G18" s="6">
        <v>45</v>
      </c>
      <c r="H18" s="6" t="s">
        <v>16</v>
      </c>
      <c r="I18" s="6">
        <f t="shared" si="1"/>
        <v>3.75</v>
      </c>
      <c r="J18" s="32" t="s">
        <v>23</v>
      </c>
      <c r="K18" s="32">
        <v>50</v>
      </c>
      <c r="L18" s="32">
        <v>3.5</v>
      </c>
      <c r="M18" s="32">
        <f t="shared" si="0"/>
        <v>0.9</v>
      </c>
      <c r="N18" s="26" t="s">
        <v>24</v>
      </c>
      <c r="O18" s="7"/>
      <c r="P18" s="27" t="s">
        <v>25</v>
      </c>
      <c r="Q18">
        <v>45</v>
      </c>
      <c r="R18">
        <v>50</v>
      </c>
      <c r="S18">
        <f t="shared" si="2"/>
        <v>0.9</v>
      </c>
      <c r="T18">
        <f t="shared" si="3"/>
        <v>168.75</v>
      </c>
      <c r="U18">
        <f t="shared" si="4"/>
        <v>168.75</v>
      </c>
    </row>
    <row r="19" spans="1:21" ht="28.8" x14ac:dyDescent="0.3">
      <c r="A19" s="4">
        <v>44838</v>
      </c>
      <c r="B19" s="5" t="s">
        <v>11</v>
      </c>
      <c r="C19" s="6" t="s">
        <v>20</v>
      </c>
      <c r="D19" s="6" t="s">
        <v>21</v>
      </c>
      <c r="E19" s="36" t="s">
        <v>41</v>
      </c>
      <c r="F19" s="6" t="s">
        <v>15</v>
      </c>
      <c r="G19" s="6">
        <v>45</v>
      </c>
      <c r="H19" s="6" t="s">
        <v>16</v>
      </c>
      <c r="I19" s="6">
        <f t="shared" si="1"/>
        <v>3.75</v>
      </c>
      <c r="J19" s="32" t="s">
        <v>23</v>
      </c>
      <c r="K19" s="32">
        <v>50</v>
      </c>
      <c r="L19" s="32">
        <v>3.5</v>
      </c>
      <c r="M19" s="32">
        <f t="shared" si="0"/>
        <v>0.9</v>
      </c>
      <c r="N19" s="26" t="s">
        <v>24</v>
      </c>
      <c r="O19" s="7"/>
      <c r="P19" s="27" t="s">
        <v>25</v>
      </c>
      <c r="Q19">
        <v>45</v>
      </c>
      <c r="R19">
        <v>50</v>
      </c>
      <c r="S19">
        <f t="shared" si="2"/>
        <v>0.9</v>
      </c>
      <c r="T19">
        <f t="shared" si="3"/>
        <v>168.75</v>
      </c>
      <c r="U19">
        <f t="shared" si="4"/>
        <v>168.75</v>
      </c>
    </row>
    <row r="20" spans="1:21" ht="28.8" x14ac:dyDescent="0.3">
      <c r="A20" s="4">
        <v>44839</v>
      </c>
      <c r="B20" s="5" t="s">
        <v>11</v>
      </c>
      <c r="C20" s="6" t="s">
        <v>12</v>
      </c>
      <c r="D20" s="6" t="s">
        <v>21</v>
      </c>
      <c r="E20" s="36" t="s">
        <v>53</v>
      </c>
      <c r="F20" s="6" t="s">
        <v>15</v>
      </c>
      <c r="G20" s="6">
        <v>45</v>
      </c>
      <c r="H20" s="6" t="s">
        <v>16</v>
      </c>
      <c r="I20" s="6">
        <f t="shared" si="1"/>
        <v>3.75</v>
      </c>
      <c r="J20" s="32" t="s">
        <v>23</v>
      </c>
      <c r="K20" s="32">
        <v>50</v>
      </c>
      <c r="L20" s="32">
        <v>3.5</v>
      </c>
      <c r="M20" s="32">
        <f t="shared" si="0"/>
        <v>0.9</v>
      </c>
      <c r="N20" s="26" t="s">
        <v>24</v>
      </c>
      <c r="O20" s="7"/>
      <c r="P20" s="27" t="s">
        <v>25</v>
      </c>
      <c r="Q20">
        <v>45</v>
      </c>
      <c r="R20">
        <v>50</v>
      </c>
      <c r="S20">
        <f t="shared" si="2"/>
        <v>0.9</v>
      </c>
      <c r="T20">
        <f t="shared" si="3"/>
        <v>168.75</v>
      </c>
      <c r="U20">
        <f t="shared" si="4"/>
        <v>168.75</v>
      </c>
    </row>
    <row r="21" spans="1:21" ht="28.8" x14ac:dyDescent="0.3">
      <c r="A21" s="4">
        <v>44841</v>
      </c>
      <c r="B21" s="5" t="s">
        <v>11</v>
      </c>
      <c r="C21" s="6" t="s">
        <v>12</v>
      </c>
      <c r="D21" s="6" t="s">
        <v>21</v>
      </c>
      <c r="E21" s="36" t="s">
        <v>60</v>
      </c>
      <c r="F21" s="6" t="s">
        <v>15</v>
      </c>
      <c r="G21" s="6">
        <v>45</v>
      </c>
      <c r="H21" s="6" t="s">
        <v>16</v>
      </c>
      <c r="I21" s="6">
        <f t="shared" si="1"/>
        <v>3.75</v>
      </c>
      <c r="J21" s="32" t="s">
        <v>23</v>
      </c>
      <c r="K21" s="32">
        <v>50</v>
      </c>
      <c r="L21" s="32">
        <v>3.5</v>
      </c>
      <c r="M21" s="32">
        <f t="shared" si="0"/>
        <v>0.9</v>
      </c>
      <c r="N21" s="26" t="s">
        <v>24</v>
      </c>
      <c r="O21" s="7"/>
      <c r="P21" s="27" t="s">
        <v>25</v>
      </c>
      <c r="Q21">
        <v>45</v>
      </c>
      <c r="R21">
        <v>50</v>
      </c>
      <c r="S21">
        <f t="shared" si="2"/>
        <v>0.9</v>
      </c>
      <c r="T21">
        <f t="shared" si="3"/>
        <v>168.75</v>
      </c>
      <c r="U21">
        <f t="shared" si="4"/>
        <v>168.75</v>
      </c>
    </row>
    <row r="22" spans="1:21" ht="28.8" x14ac:dyDescent="0.3">
      <c r="A22" s="4">
        <v>44844</v>
      </c>
      <c r="B22" s="5" t="s">
        <v>11</v>
      </c>
      <c r="C22" s="6" t="s">
        <v>20</v>
      </c>
      <c r="D22" s="6" t="s">
        <v>21</v>
      </c>
      <c r="E22" s="36" t="s">
        <v>22</v>
      </c>
      <c r="F22" s="6" t="s">
        <v>15</v>
      </c>
      <c r="G22" s="6">
        <v>45</v>
      </c>
      <c r="H22" s="6" t="s">
        <v>16</v>
      </c>
      <c r="I22" s="6">
        <f t="shared" si="1"/>
        <v>3.75</v>
      </c>
      <c r="J22" s="32" t="s">
        <v>23</v>
      </c>
      <c r="K22" s="32">
        <v>50</v>
      </c>
      <c r="L22" s="32">
        <v>3.5</v>
      </c>
      <c r="M22" s="32">
        <f t="shared" si="0"/>
        <v>0.9</v>
      </c>
      <c r="N22" s="26" t="s">
        <v>24</v>
      </c>
      <c r="O22" s="7"/>
      <c r="P22" s="27" t="s">
        <v>25</v>
      </c>
      <c r="Q22">
        <v>45</v>
      </c>
      <c r="R22">
        <v>50</v>
      </c>
      <c r="S22">
        <f t="shared" si="2"/>
        <v>0.9</v>
      </c>
      <c r="T22">
        <f t="shared" si="3"/>
        <v>168.75</v>
      </c>
      <c r="U22">
        <f t="shared" si="4"/>
        <v>168.75</v>
      </c>
    </row>
    <row r="23" spans="1:21" ht="28.8" x14ac:dyDescent="0.3">
      <c r="A23" s="4">
        <v>44845</v>
      </c>
      <c r="B23" s="5" t="s">
        <v>11</v>
      </c>
      <c r="C23" s="6" t="s">
        <v>20</v>
      </c>
      <c r="D23" s="6" t="s">
        <v>21</v>
      </c>
      <c r="E23" s="36" t="s">
        <v>41</v>
      </c>
      <c r="F23" s="6" t="s">
        <v>15</v>
      </c>
      <c r="G23" s="6">
        <v>45</v>
      </c>
      <c r="H23" s="6" t="s">
        <v>16</v>
      </c>
      <c r="I23" s="6">
        <f t="shared" si="1"/>
        <v>3.75</v>
      </c>
      <c r="J23" s="32" t="s">
        <v>23</v>
      </c>
      <c r="K23" s="32">
        <v>50</v>
      </c>
      <c r="L23" s="32">
        <v>3.5</v>
      </c>
      <c r="M23" s="32">
        <f t="shared" si="0"/>
        <v>0.9</v>
      </c>
      <c r="N23" s="26" t="s">
        <v>24</v>
      </c>
      <c r="O23" s="7"/>
      <c r="P23" s="27" t="s">
        <v>25</v>
      </c>
      <c r="Q23">
        <v>45</v>
      </c>
      <c r="R23">
        <v>50</v>
      </c>
      <c r="S23">
        <f t="shared" si="2"/>
        <v>0.9</v>
      </c>
      <c r="T23">
        <f t="shared" si="3"/>
        <v>168.75</v>
      </c>
      <c r="U23">
        <f t="shared" si="4"/>
        <v>168.75</v>
      </c>
    </row>
    <row r="24" spans="1:21" ht="28.8" x14ac:dyDescent="0.3">
      <c r="A24" s="4">
        <v>44846</v>
      </c>
      <c r="B24" s="5" t="s">
        <v>11</v>
      </c>
      <c r="C24" s="6" t="s">
        <v>12</v>
      </c>
      <c r="D24" s="6" t="s">
        <v>21</v>
      </c>
      <c r="E24" s="36" t="s">
        <v>53</v>
      </c>
      <c r="F24" s="6" t="s">
        <v>15</v>
      </c>
      <c r="G24" s="6">
        <v>45</v>
      </c>
      <c r="H24" s="6" t="s">
        <v>16</v>
      </c>
      <c r="I24" s="6">
        <f t="shared" si="1"/>
        <v>3.75</v>
      </c>
      <c r="J24" s="32" t="s">
        <v>23</v>
      </c>
      <c r="K24" s="32">
        <v>50</v>
      </c>
      <c r="L24" s="32">
        <v>3.5</v>
      </c>
      <c r="M24" s="32">
        <f t="shared" si="0"/>
        <v>0.9</v>
      </c>
      <c r="N24" s="26" t="s">
        <v>24</v>
      </c>
      <c r="O24" s="7"/>
      <c r="P24" s="27" t="s">
        <v>25</v>
      </c>
      <c r="Q24">
        <v>45</v>
      </c>
      <c r="R24">
        <v>50</v>
      </c>
      <c r="S24">
        <f t="shared" si="2"/>
        <v>0.9</v>
      </c>
      <c r="T24">
        <f t="shared" si="3"/>
        <v>168.75</v>
      </c>
      <c r="U24">
        <f t="shared" si="4"/>
        <v>168.75</v>
      </c>
    </row>
    <row r="25" spans="1:21" ht="28.8" x14ac:dyDescent="0.3">
      <c r="A25" s="4">
        <v>44848</v>
      </c>
      <c r="B25" s="5" t="s">
        <v>11</v>
      </c>
      <c r="C25" s="6" t="s">
        <v>12</v>
      </c>
      <c r="D25" s="6" t="s">
        <v>21</v>
      </c>
      <c r="E25" s="36" t="s">
        <v>60</v>
      </c>
      <c r="F25" s="6" t="s">
        <v>15</v>
      </c>
      <c r="G25" s="6">
        <v>45</v>
      </c>
      <c r="H25" s="6" t="s">
        <v>16</v>
      </c>
      <c r="I25" s="6">
        <f t="shared" si="1"/>
        <v>3.75</v>
      </c>
      <c r="J25" s="32" t="s">
        <v>23</v>
      </c>
      <c r="K25" s="32">
        <v>50</v>
      </c>
      <c r="L25" s="32">
        <v>3.5</v>
      </c>
      <c r="M25" s="32">
        <f t="shared" si="0"/>
        <v>0.9</v>
      </c>
      <c r="N25" s="26" t="s">
        <v>24</v>
      </c>
      <c r="O25" s="7"/>
      <c r="P25" s="27" t="s">
        <v>25</v>
      </c>
      <c r="Q25">
        <v>45</v>
      </c>
      <c r="R25">
        <v>50</v>
      </c>
      <c r="S25">
        <f t="shared" si="2"/>
        <v>0.9</v>
      </c>
      <c r="T25">
        <f t="shared" si="3"/>
        <v>168.75</v>
      </c>
      <c r="U25">
        <f t="shared" si="4"/>
        <v>168.75</v>
      </c>
    </row>
    <row r="26" spans="1:21" ht="28.8" x14ac:dyDescent="0.3">
      <c r="A26" s="4">
        <v>44851</v>
      </c>
      <c r="B26" s="5" t="s">
        <v>11</v>
      </c>
      <c r="C26" s="6" t="s">
        <v>20</v>
      </c>
      <c r="D26" s="6" t="s">
        <v>21</v>
      </c>
      <c r="E26" s="36" t="s">
        <v>22</v>
      </c>
      <c r="F26" s="6" t="s">
        <v>15</v>
      </c>
      <c r="G26" s="6">
        <v>45</v>
      </c>
      <c r="H26" s="6" t="s">
        <v>16</v>
      </c>
      <c r="I26" s="6">
        <f t="shared" si="1"/>
        <v>3.75</v>
      </c>
      <c r="J26" s="32" t="s">
        <v>23</v>
      </c>
      <c r="K26" s="32">
        <v>50</v>
      </c>
      <c r="L26" s="32">
        <v>3.5</v>
      </c>
      <c r="M26" s="32">
        <f t="shared" si="0"/>
        <v>0.9</v>
      </c>
      <c r="N26" s="26" t="s">
        <v>24</v>
      </c>
      <c r="O26" s="7"/>
      <c r="P26" s="27" t="s">
        <v>25</v>
      </c>
      <c r="Q26">
        <v>45</v>
      </c>
      <c r="R26">
        <v>50</v>
      </c>
      <c r="S26">
        <f t="shared" si="2"/>
        <v>0.9</v>
      </c>
      <c r="T26">
        <f t="shared" si="3"/>
        <v>168.75</v>
      </c>
      <c r="U26">
        <f t="shared" si="4"/>
        <v>168.75</v>
      </c>
    </row>
    <row r="27" spans="1:21" ht="28.8" x14ac:dyDescent="0.3">
      <c r="A27" s="4">
        <v>44852</v>
      </c>
      <c r="B27" s="5" t="s">
        <v>11</v>
      </c>
      <c r="C27" s="6" t="s">
        <v>20</v>
      </c>
      <c r="D27" s="6" t="s">
        <v>21</v>
      </c>
      <c r="E27" s="36" t="s">
        <v>41</v>
      </c>
      <c r="F27" s="6" t="s">
        <v>15</v>
      </c>
      <c r="G27" s="6">
        <v>45</v>
      </c>
      <c r="H27" s="6" t="s">
        <v>16</v>
      </c>
      <c r="I27" s="6">
        <f t="shared" si="1"/>
        <v>3.75</v>
      </c>
      <c r="J27" s="32" t="s">
        <v>23</v>
      </c>
      <c r="K27" s="32">
        <v>50</v>
      </c>
      <c r="L27" s="32">
        <v>3.5</v>
      </c>
      <c r="M27" s="32">
        <f t="shared" si="0"/>
        <v>0.9</v>
      </c>
      <c r="N27" s="26" t="s">
        <v>24</v>
      </c>
      <c r="O27" s="7"/>
      <c r="P27" s="27" t="s">
        <v>25</v>
      </c>
      <c r="Q27">
        <v>45</v>
      </c>
      <c r="R27">
        <v>50</v>
      </c>
      <c r="S27">
        <f t="shared" si="2"/>
        <v>0.9</v>
      </c>
      <c r="T27">
        <f t="shared" si="3"/>
        <v>168.75</v>
      </c>
      <c r="U27">
        <f t="shared" si="4"/>
        <v>168.75</v>
      </c>
    </row>
    <row r="28" spans="1:21" ht="28.8" x14ac:dyDescent="0.3">
      <c r="A28" s="4">
        <v>44853</v>
      </c>
      <c r="B28" s="5" t="s">
        <v>11</v>
      </c>
      <c r="C28" s="6" t="s">
        <v>12</v>
      </c>
      <c r="D28" s="6" t="s">
        <v>21</v>
      </c>
      <c r="E28" s="36" t="s">
        <v>53</v>
      </c>
      <c r="F28" s="6" t="s">
        <v>15</v>
      </c>
      <c r="G28" s="6">
        <v>45</v>
      </c>
      <c r="H28" s="6" t="s">
        <v>16</v>
      </c>
      <c r="I28" s="6">
        <f t="shared" si="1"/>
        <v>3.75</v>
      </c>
      <c r="J28" s="32" t="s">
        <v>23</v>
      </c>
      <c r="K28" s="32">
        <v>50</v>
      </c>
      <c r="L28" s="32">
        <v>3.5</v>
      </c>
      <c r="M28" s="32">
        <f t="shared" si="0"/>
        <v>0.9</v>
      </c>
      <c r="N28" s="26" t="s">
        <v>24</v>
      </c>
      <c r="O28" s="7"/>
      <c r="P28" s="27" t="s">
        <v>25</v>
      </c>
      <c r="Q28">
        <v>45</v>
      </c>
      <c r="R28">
        <v>50</v>
      </c>
      <c r="S28">
        <f t="shared" si="2"/>
        <v>0.9</v>
      </c>
      <c r="T28">
        <f t="shared" si="3"/>
        <v>168.75</v>
      </c>
      <c r="U28">
        <f t="shared" si="4"/>
        <v>168.75</v>
      </c>
    </row>
    <row r="29" spans="1:21" ht="28.8" x14ac:dyDescent="0.3">
      <c r="A29" s="4">
        <v>44855</v>
      </c>
      <c r="B29" s="5" t="s">
        <v>11</v>
      </c>
      <c r="C29" s="6" t="s">
        <v>12</v>
      </c>
      <c r="D29" s="6" t="s">
        <v>21</v>
      </c>
      <c r="E29" s="36" t="s">
        <v>60</v>
      </c>
      <c r="F29" s="6" t="s">
        <v>15</v>
      </c>
      <c r="G29" s="6">
        <v>45</v>
      </c>
      <c r="H29" s="6" t="s">
        <v>16</v>
      </c>
      <c r="I29" s="6">
        <f t="shared" si="1"/>
        <v>3.75</v>
      </c>
      <c r="J29" s="32" t="s">
        <v>23</v>
      </c>
      <c r="K29" s="32">
        <v>50</v>
      </c>
      <c r="L29" s="32">
        <v>3.5</v>
      </c>
      <c r="M29" s="32">
        <f t="shared" si="0"/>
        <v>0.9</v>
      </c>
      <c r="N29" s="26" t="s">
        <v>24</v>
      </c>
      <c r="O29" s="7"/>
      <c r="P29" s="27" t="s">
        <v>25</v>
      </c>
      <c r="Q29">
        <v>45</v>
      </c>
      <c r="R29">
        <v>50</v>
      </c>
      <c r="S29">
        <f t="shared" si="2"/>
        <v>0.9</v>
      </c>
      <c r="T29">
        <f t="shared" si="3"/>
        <v>168.75</v>
      </c>
      <c r="U29">
        <f t="shared" si="4"/>
        <v>168.75</v>
      </c>
    </row>
    <row r="32" spans="1:21" ht="115.2" x14ac:dyDescent="0.3">
      <c r="B32" s="85" t="s">
        <v>615</v>
      </c>
      <c r="C32" s="80" t="s">
        <v>558</v>
      </c>
      <c r="D32" s="80" t="s">
        <v>559</v>
      </c>
      <c r="E32" s="81" t="s">
        <v>560</v>
      </c>
      <c r="F32" s="82" t="s">
        <v>561</v>
      </c>
      <c r="G32" s="83" t="s">
        <v>562</v>
      </c>
      <c r="H32" s="84" t="s">
        <v>563</v>
      </c>
    </row>
    <row r="33" spans="1:11" x14ac:dyDescent="0.3">
      <c r="A33" s="70" t="s">
        <v>634</v>
      </c>
      <c r="B33">
        <f>SUM(I2:I29)</f>
        <v>105</v>
      </c>
      <c r="C33">
        <f>SUM(U2:U29)/(SUM($I$2:$I$29))</f>
        <v>45</v>
      </c>
      <c r="D33">
        <f>SUM(T2:T29)/(SUM($I$2:$I$29))</f>
        <v>45</v>
      </c>
      <c r="E33">
        <f>(($B33*3.5*AVERAGE(G2:G29))/(280*AVERAGE($M$2:$M$29)*($B33/280)))</f>
        <v>175.00000000000009</v>
      </c>
      <c r="F33">
        <f>(($B33*3.5*AVERAGE(Q2:Q29))/(280*AVERAGE(S2:S29)*($B33/280)))</f>
        <v>175.00000000000009</v>
      </c>
      <c r="G33">
        <f>(($B33*3.5*$C33)/(280*AVERAGE($M$2:$M$29)*($B33/280)))</f>
        <v>175.00000000000009</v>
      </c>
      <c r="H33">
        <f>(($B33*3.5*$D33)/(280*AVERAGE($M$2:$M$29)*($B33/280)))</f>
        <v>175.00000000000009</v>
      </c>
    </row>
    <row r="34" spans="1:11" x14ac:dyDescent="0.3">
      <c r="A34" s="70" t="s">
        <v>635</v>
      </c>
      <c r="B34">
        <v>0</v>
      </c>
      <c r="C34">
        <v>0</v>
      </c>
      <c r="D34">
        <v>0</v>
      </c>
      <c r="E34">
        <v>0</v>
      </c>
      <c r="F34">
        <v>0</v>
      </c>
      <c r="G34">
        <v>0</v>
      </c>
      <c r="H34">
        <v>0</v>
      </c>
    </row>
    <row r="35" spans="1:11" x14ac:dyDescent="0.3">
      <c r="A35" s="70" t="s">
        <v>636</v>
      </c>
      <c r="B35">
        <v>0</v>
      </c>
      <c r="C35">
        <v>0</v>
      </c>
      <c r="D35">
        <v>0</v>
      </c>
      <c r="E35">
        <v>0</v>
      </c>
      <c r="F35">
        <v>0</v>
      </c>
      <c r="G35">
        <v>0</v>
      </c>
      <c r="H35">
        <v>0</v>
      </c>
    </row>
    <row r="37" spans="1:11" x14ac:dyDescent="0.3">
      <c r="A37" s="70" t="s">
        <v>652</v>
      </c>
    </row>
    <row r="38" spans="1:11" ht="15" thickBot="1" x14ac:dyDescent="0.35">
      <c r="A38" s="70" t="s">
        <v>619</v>
      </c>
      <c r="B38" s="47" t="s">
        <v>620</v>
      </c>
      <c r="C38" s="125" t="s">
        <v>588</v>
      </c>
      <c r="D38" s="56" t="s">
        <v>589</v>
      </c>
      <c r="E38" s="124" t="s">
        <v>629</v>
      </c>
      <c r="F38" s="56" t="s">
        <v>590</v>
      </c>
      <c r="G38" s="125" t="s">
        <v>630</v>
      </c>
    </row>
    <row r="39" spans="1:11" x14ac:dyDescent="0.3">
      <c r="A39" s="260" t="s">
        <v>11</v>
      </c>
      <c r="B39" s="263">
        <f>$B33/(7*40)</f>
        <v>0.375</v>
      </c>
      <c r="C39" s="126">
        <v>1</v>
      </c>
      <c r="D39" s="112" t="s">
        <v>593</v>
      </c>
      <c r="E39" s="118">
        <f>SUM($I$2:$I$5)/40</f>
        <v>0.375</v>
      </c>
      <c r="G39">
        <f>E39*40</f>
        <v>15</v>
      </c>
    </row>
    <row r="40" spans="1:11" x14ac:dyDescent="0.3">
      <c r="A40" s="261"/>
      <c r="B40" s="264"/>
      <c r="C40" s="127">
        <v>2</v>
      </c>
      <c r="D40" s="6" t="s">
        <v>594</v>
      </c>
      <c r="E40" s="119">
        <f>SUM($I$6:$I$9)/40</f>
        <v>0.375</v>
      </c>
      <c r="G40">
        <f t="shared" ref="G40:G58" si="5">E40*40</f>
        <v>15</v>
      </c>
    </row>
    <row r="41" spans="1:11" x14ac:dyDescent="0.3">
      <c r="A41" s="261"/>
      <c r="B41" s="264"/>
      <c r="C41" s="127">
        <v>3</v>
      </c>
      <c r="D41" s="6" t="s">
        <v>595</v>
      </c>
      <c r="E41" s="119">
        <f>SUM($I$10:$I$13)/40</f>
        <v>0.375</v>
      </c>
      <c r="G41">
        <f t="shared" si="5"/>
        <v>15</v>
      </c>
    </row>
    <row r="42" spans="1:11" x14ac:dyDescent="0.3">
      <c r="A42" s="261"/>
      <c r="B42" s="264"/>
      <c r="C42" s="127">
        <v>4</v>
      </c>
      <c r="D42" s="6" t="s">
        <v>596</v>
      </c>
      <c r="E42" s="119">
        <f>SUM($I$8:$I$11)/40</f>
        <v>0.375</v>
      </c>
      <c r="G42">
        <f t="shared" si="5"/>
        <v>15</v>
      </c>
    </row>
    <row r="43" spans="1:11" x14ac:dyDescent="0.3">
      <c r="A43" s="261"/>
      <c r="B43" s="264"/>
      <c r="C43" s="127">
        <v>5</v>
      </c>
      <c r="D43" s="6" t="s">
        <v>597</v>
      </c>
      <c r="E43" s="119">
        <f>SUM($I$18:$I$21)/40</f>
        <v>0.375</v>
      </c>
      <c r="G43">
        <f t="shared" si="5"/>
        <v>15</v>
      </c>
      <c r="K43" s="86"/>
    </row>
    <row r="44" spans="1:11" x14ac:dyDescent="0.3">
      <c r="A44" s="261"/>
      <c r="B44" s="264"/>
      <c r="C44" s="127">
        <v>6</v>
      </c>
      <c r="D44" s="6" t="s">
        <v>598</v>
      </c>
      <c r="E44" s="119">
        <f>SUM($I$22:$I$25)/40</f>
        <v>0.375</v>
      </c>
      <c r="G44">
        <f t="shared" si="5"/>
        <v>15</v>
      </c>
      <c r="K44" s="86"/>
    </row>
    <row r="45" spans="1:11" x14ac:dyDescent="0.3">
      <c r="A45" s="261"/>
      <c r="B45" s="264"/>
      <c r="C45" s="127">
        <v>7</v>
      </c>
      <c r="D45" s="6" t="s">
        <v>599</v>
      </c>
      <c r="E45" s="119">
        <f>SUM($I$26:$I$29)/40</f>
        <v>0.375</v>
      </c>
      <c r="G45">
        <f t="shared" si="5"/>
        <v>15</v>
      </c>
      <c r="K45" s="86"/>
    </row>
    <row r="46" spans="1:11" ht="15" thickBot="1" x14ac:dyDescent="0.35">
      <c r="A46" s="262"/>
      <c r="B46" s="265"/>
      <c r="C46" s="128">
        <v>8</v>
      </c>
      <c r="D46" s="113" t="s">
        <v>600</v>
      </c>
      <c r="E46" s="136">
        <f t="shared" ref="E46:E58" si="6">0/40</f>
        <v>0</v>
      </c>
      <c r="F46" s="56" t="s">
        <v>601</v>
      </c>
      <c r="G46">
        <f t="shared" si="5"/>
        <v>0</v>
      </c>
      <c r="K46" s="86"/>
    </row>
    <row r="47" spans="1:11" x14ac:dyDescent="0.3">
      <c r="A47" s="266" t="s">
        <v>246</v>
      </c>
      <c r="B47" s="269">
        <f>$B34/(7*40)</f>
        <v>0</v>
      </c>
      <c r="C47" s="129">
        <v>1</v>
      </c>
      <c r="D47" s="114" t="s">
        <v>602</v>
      </c>
      <c r="E47" s="120">
        <f t="shared" si="6"/>
        <v>0</v>
      </c>
      <c r="G47">
        <f t="shared" si="5"/>
        <v>0</v>
      </c>
      <c r="K47" s="86"/>
    </row>
    <row r="48" spans="1:11" x14ac:dyDescent="0.3">
      <c r="A48" s="267"/>
      <c r="B48" s="270"/>
      <c r="C48" s="130">
        <v>2</v>
      </c>
      <c r="D48" s="55" t="s">
        <v>603</v>
      </c>
      <c r="E48" s="121">
        <f t="shared" si="6"/>
        <v>0</v>
      </c>
      <c r="G48">
        <f t="shared" si="5"/>
        <v>0</v>
      </c>
      <c r="K48" s="86"/>
    </row>
    <row r="49" spans="1:11" x14ac:dyDescent="0.3">
      <c r="A49" s="267"/>
      <c r="B49" s="270"/>
      <c r="C49" s="130">
        <v>3</v>
      </c>
      <c r="D49" s="55" t="s">
        <v>604</v>
      </c>
      <c r="E49" s="121">
        <f t="shared" si="6"/>
        <v>0</v>
      </c>
      <c r="G49">
        <f t="shared" si="5"/>
        <v>0</v>
      </c>
      <c r="K49" s="86"/>
    </row>
    <row r="50" spans="1:11" x14ac:dyDescent="0.3">
      <c r="A50" s="267"/>
      <c r="B50" s="270"/>
      <c r="C50" s="130">
        <v>4</v>
      </c>
      <c r="D50" s="55" t="s">
        <v>605</v>
      </c>
      <c r="E50" s="121">
        <f t="shared" si="6"/>
        <v>0</v>
      </c>
      <c r="G50">
        <f t="shared" si="5"/>
        <v>0</v>
      </c>
    </row>
    <row r="51" spans="1:11" x14ac:dyDescent="0.3">
      <c r="A51" s="267"/>
      <c r="B51" s="270"/>
      <c r="C51" s="130">
        <v>5</v>
      </c>
      <c r="D51" s="55" t="s">
        <v>606</v>
      </c>
      <c r="E51" s="121">
        <f t="shared" si="6"/>
        <v>0</v>
      </c>
      <c r="G51">
        <f t="shared" si="5"/>
        <v>0</v>
      </c>
    </row>
    <row r="52" spans="1:11" x14ac:dyDescent="0.3">
      <c r="A52" s="267"/>
      <c r="B52" s="270"/>
      <c r="C52" s="130">
        <v>6</v>
      </c>
      <c r="D52" s="55" t="s">
        <v>607</v>
      </c>
      <c r="E52" s="121">
        <f t="shared" si="6"/>
        <v>0</v>
      </c>
      <c r="G52">
        <f t="shared" si="5"/>
        <v>0</v>
      </c>
    </row>
    <row r="53" spans="1:11" x14ac:dyDescent="0.3">
      <c r="A53" s="267"/>
      <c r="B53" s="270"/>
      <c r="C53" s="130">
        <v>7</v>
      </c>
      <c r="D53" s="55" t="s">
        <v>608</v>
      </c>
      <c r="E53" s="121">
        <f t="shared" si="6"/>
        <v>0</v>
      </c>
      <c r="G53">
        <f t="shared" si="5"/>
        <v>0</v>
      </c>
    </row>
    <row r="54" spans="1:11" ht="15" thickBot="1" x14ac:dyDescent="0.35">
      <c r="A54" s="268"/>
      <c r="B54" s="271"/>
      <c r="C54" s="131">
        <v>8</v>
      </c>
      <c r="D54" s="115" t="s">
        <v>609</v>
      </c>
      <c r="E54" s="135">
        <f t="shared" si="6"/>
        <v>0</v>
      </c>
      <c r="F54" s="56" t="s">
        <v>601</v>
      </c>
      <c r="G54">
        <f t="shared" si="5"/>
        <v>0</v>
      </c>
    </row>
    <row r="55" spans="1:11" x14ac:dyDescent="0.3">
      <c r="A55" s="272" t="s">
        <v>397</v>
      </c>
      <c r="B55" s="275">
        <f>$B35/(4*40)</f>
        <v>0</v>
      </c>
      <c r="C55" s="132">
        <v>1</v>
      </c>
      <c r="D55" s="116" t="s">
        <v>610</v>
      </c>
      <c r="E55" s="122">
        <f t="shared" si="6"/>
        <v>0</v>
      </c>
      <c r="G55">
        <f t="shared" si="5"/>
        <v>0</v>
      </c>
    </row>
    <row r="56" spans="1:11" x14ac:dyDescent="0.3">
      <c r="A56" s="273"/>
      <c r="B56" s="276"/>
      <c r="C56" s="133">
        <v>2</v>
      </c>
      <c r="D56" s="111" t="s">
        <v>611</v>
      </c>
      <c r="E56" s="123">
        <f t="shared" si="6"/>
        <v>0</v>
      </c>
      <c r="G56">
        <f t="shared" si="5"/>
        <v>0</v>
      </c>
    </row>
    <row r="57" spans="1:11" x14ac:dyDescent="0.3">
      <c r="A57" s="273"/>
      <c r="B57" s="276"/>
      <c r="C57" s="133">
        <v>3</v>
      </c>
      <c r="D57" s="111" t="s">
        <v>612</v>
      </c>
      <c r="E57" s="123">
        <f t="shared" si="6"/>
        <v>0</v>
      </c>
      <c r="G57">
        <f t="shared" si="5"/>
        <v>0</v>
      </c>
    </row>
    <row r="58" spans="1:11" ht="15" thickBot="1" x14ac:dyDescent="0.35">
      <c r="A58" s="274"/>
      <c r="B58" s="277"/>
      <c r="C58" s="134">
        <v>4</v>
      </c>
      <c r="D58" s="117" t="s">
        <v>613</v>
      </c>
      <c r="E58" s="123">
        <f t="shared" si="6"/>
        <v>0</v>
      </c>
      <c r="G58">
        <f t="shared" si="5"/>
        <v>0</v>
      </c>
    </row>
  </sheetData>
  <autoFilter ref="A1:P1" xr:uid="{D681343D-892D-1A4F-8F05-4585E47415F6}"/>
  <mergeCells count="6">
    <mergeCell ref="A39:A46"/>
    <mergeCell ref="B39:B46"/>
    <mergeCell ref="A47:A54"/>
    <mergeCell ref="B47:B54"/>
    <mergeCell ref="A55:A58"/>
    <mergeCell ref="B55:B58"/>
  </mergeCells>
  <pageMargins left="0.7" right="0.7" top="0.75" bottom="0.75" header="0.3" footer="0.3"/>
  <pageSetup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D8F4A-2D23-0E4F-8470-D8B7C243E0B2}">
  <dimension ref="A1"/>
  <sheetViews>
    <sheetView workbookViewId="0"/>
  </sheetViews>
  <sheetFormatPr defaultColWidth="11.44140625" defaultRowHeight="14.4" x14ac:dyDescent="0.3"/>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CF3D4-7198-F04E-AE59-1C1AEB13E7F5}">
  <dimension ref="A1"/>
  <sheetViews>
    <sheetView workbookViewId="0">
      <selection activeCell="Y41" sqref="Y41"/>
    </sheetView>
  </sheetViews>
  <sheetFormatPr defaultColWidth="11.44140625" defaultRowHeight="14.4" x14ac:dyDescent="0.3"/>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BCF63-BC2A-1940-A4C5-44544F399B95}">
  <dimension ref="A1"/>
  <sheetViews>
    <sheetView workbookViewId="0"/>
  </sheetViews>
  <sheetFormatPr defaultColWidth="11.44140625"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B4F38-F8F1-4465-AE03-C65931466083}">
  <dimension ref="A1:F21"/>
  <sheetViews>
    <sheetView workbookViewId="0"/>
  </sheetViews>
  <sheetFormatPr defaultColWidth="8.77734375" defaultRowHeight="14.4" x14ac:dyDescent="0.3"/>
  <cols>
    <col min="1" max="1" width="103.77734375" style="33" customWidth="1"/>
    <col min="2" max="2" width="28.44140625" bestFit="1" customWidth="1"/>
    <col min="3" max="3" width="35.109375" bestFit="1" customWidth="1"/>
    <col min="4" max="4" width="17.33203125" bestFit="1" customWidth="1"/>
    <col min="5" max="5" width="3.77734375" customWidth="1"/>
    <col min="6" max="6" width="25.6640625" bestFit="1" customWidth="1"/>
  </cols>
  <sheetData>
    <row r="1" spans="1:6" ht="36" x14ac:dyDescent="0.35">
      <c r="A1" s="42" t="s">
        <v>462</v>
      </c>
    </row>
    <row r="3" spans="1:6" x14ac:dyDescent="0.3">
      <c r="B3" s="45"/>
      <c r="C3" s="72" t="s">
        <v>463</v>
      </c>
      <c r="D3" s="46"/>
      <c r="E3" s="70"/>
      <c r="F3" s="71" t="s">
        <v>464</v>
      </c>
    </row>
    <row r="4" spans="1:6" x14ac:dyDescent="0.3">
      <c r="A4" s="73" t="s">
        <v>465</v>
      </c>
      <c r="B4" s="71" t="s">
        <v>11</v>
      </c>
      <c r="C4" s="71" t="s">
        <v>246</v>
      </c>
      <c r="D4" s="71" t="s">
        <v>397</v>
      </c>
      <c r="E4" s="70"/>
      <c r="F4" s="71"/>
    </row>
    <row r="5" spans="1:6" x14ac:dyDescent="0.3">
      <c r="A5" s="32" t="s">
        <v>466</v>
      </c>
      <c r="B5" s="41" t="s">
        <v>467</v>
      </c>
      <c r="C5" s="41" t="s">
        <v>467</v>
      </c>
      <c r="D5" s="39" t="s">
        <v>468</v>
      </c>
      <c r="F5" s="40" t="s">
        <v>469</v>
      </c>
    </row>
    <row r="6" spans="1:6" x14ac:dyDescent="0.3">
      <c r="A6" s="32" t="s">
        <v>470</v>
      </c>
      <c r="B6" s="41" t="s">
        <v>467</v>
      </c>
      <c r="C6" s="40" t="s">
        <v>471</v>
      </c>
      <c r="D6" s="40" t="s">
        <v>472</v>
      </c>
      <c r="F6" s="41" t="s">
        <v>473</v>
      </c>
    </row>
    <row r="7" spans="1:6" x14ac:dyDescent="0.3">
      <c r="A7" s="32" t="s">
        <v>474</v>
      </c>
      <c r="B7" s="41" t="s">
        <v>467</v>
      </c>
      <c r="C7" s="40" t="s">
        <v>475</v>
      </c>
      <c r="D7" s="40" t="s">
        <v>476</v>
      </c>
      <c r="F7" s="39" t="s">
        <v>477</v>
      </c>
    </row>
    <row r="8" spans="1:6" x14ac:dyDescent="0.3">
      <c r="A8" s="32" t="s">
        <v>478</v>
      </c>
      <c r="B8" s="40" t="s">
        <v>479</v>
      </c>
      <c r="C8" s="41" t="s">
        <v>480</v>
      </c>
      <c r="D8" s="40" t="s">
        <v>472</v>
      </c>
    </row>
    <row r="9" spans="1:6" x14ac:dyDescent="0.3">
      <c r="A9" s="32" t="s">
        <v>481</v>
      </c>
      <c r="B9" s="40" t="s">
        <v>479</v>
      </c>
      <c r="C9" s="41" t="s">
        <v>480</v>
      </c>
      <c r="D9" s="39" t="s">
        <v>468</v>
      </c>
    </row>
    <row r="10" spans="1:6" x14ac:dyDescent="0.3">
      <c r="A10" s="32" t="s">
        <v>482</v>
      </c>
      <c r="B10" s="39" t="s">
        <v>483</v>
      </c>
      <c r="C10" s="39" t="s">
        <v>484</v>
      </c>
      <c r="D10" s="39" t="s">
        <v>468</v>
      </c>
    </row>
    <row r="11" spans="1:6" x14ac:dyDescent="0.3">
      <c r="A11" s="32" t="s">
        <v>485</v>
      </c>
      <c r="B11" s="39" t="s">
        <v>483</v>
      </c>
      <c r="C11" s="39" t="s">
        <v>486</v>
      </c>
      <c r="D11" s="39" t="s">
        <v>487</v>
      </c>
    </row>
    <row r="12" spans="1:6" x14ac:dyDescent="0.3">
      <c r="A12" s="32" t="s">
        <v>488</v>
      </c>
      <c r="B12" s="41" t="s">
        <v>467</v>
      </c>
      <c r="C12" s="40" t="s">
        <v>476</v>
      </c>
      <c r="D12" s="40" t="s">
        <v>476</v>
      </c>
    </row>
    <row r="13" spans="1:6" x14ac:dyDescent="0.3">
      <c r="A13" s="32" t="s">
        <v>489</v>
      </c>
      <c r="B13" s="40" t="s">
        <v>476</v>
      </c>
      <c r="C13" s="40" t="s">
        <v>476</v>
      </c>
      <c r="D13" s="40" t="s">
        <v>476</v>
      </c>
    </row>
    <row r="14" spans="1:6" x14ac:dyDescent="0.3">
      <c r="A14" s="32" t="s">
        <v>490</v>
      </c>
      <c r="B14" s="40" t="s">
        <v>476</v>
      </c>
      <c r="C14" s="40" t="s">
        <v>476</v>
      </c>
      <c r="D14" s="40" t="s">
        <v>476</v>
      </c>
    </row>
    <row r="15" spans="1:6" x14ac:dyDescent="0.3">
      <c r="A15" s="32" t="s">
        <v>491</v>
      </c>
      <c r="B15" s="40" t="s">
        <v>476</v>
      </c>
      <c r="C15" s="40" t="s">
        <v>476</v>
      </c>
      <c r="D15" s="40" t="s">
        <v>476</v>
      </c>
    </row>
    <row r="17" spans="1:1" x14ac:dyDescent="0.3">
      <c r="A17" s="43" t="s">
        <v>492</v>
      </c>
    </row>
    <row r="18" spans="1:1" ht="28.8" x14ac:dyDescent="0.3">
      <c r="A18" s="44" t="s">
        <v>493</v>
      </c>
    </row>
    <row r="19" spans="1:1" ht="57.6" x14ac:dyDescent="0.3">
      <c r="A19" s="44" t="s">
        <v>494</v>
      </c>
    </row>
    <row r="20" spans="1:1" ht="28.8" x14ac:dyDescent="0.3">
      <c r="A20" s="44" t="s">
        <v>495</v>
      </c>
    </row>
    <row r="21" spans="1:1" x14ac:dyDescent="0.3">
      <c r="A21" s="44" t="s">
        <v>496</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2"/>
  <sheetViews>
    <sheetView topLeftCell="A6" workbookViewId="0">
      <selection activeCell="B32" sqref="B32"/>
    </sheetView>
  </sheetViews>
  <sheetFormatPr defaultColWidth="8.77734375" defaultRowHeight="14.4" x14ac:dyDescent="0.3"/>
  <cols>
    <col min="1" max="1" width="27.33203125" style="1" bestFit="1" customWidth="1"/>
    <col min="2" max="2" width="27.33203125" style="1" customWidth="1"/>
    <col min="3" max="3" width="12.77734375" bestFit="1" customWidth="1"/>
    <col min="4" max="4" width="14.44140625" bestFit="1" customWidth="1"/>
    <col min="5" max="5" width="65.6640625" bestFit="1" customWidth="1"/>
    <col min="6" max="6" width="10.44140625" bestFit="1" customWidth="1"/>
    <col min="9" max="9" width="19.6640625" bestFit="1" customWidth="1"/>
    <col min="10" max="10" width="46.33203125" bestFit="1" customWidth="1"/>
  </cols>
  <sheetData>
    <row r="1" spans="1:10" x14ac:dyDescent="0.3">
      <c r="A1" s="2" t="s">
        <v>0</v>
      </c>
      <c r="B1" s="2" t="s">
        <v>1</v>
      </c>
      <c r="C1" s="3" t="s">
        <v>2</v>
      </c>
      <c r="D1" s="3" t="s">
        <v>3</v>
      </c>
      <c r="E1" s="3" t="s">
        <v>4</v>
      </c>
      <c r="F1" s="3" t="s">
        <v>5</v>
      </c>
      <c r="G1" s="3" t="s">
        <v>6</v>
      </c>
      <c r="H1" s="3" t="s">
        <v>7</v>
      </c>
      <c r="I1" s="3" t="s">
        <v>8</v>
      </c>
      <c r="J1" s="3" t="s">
        <v>497</v>
      </c>
    </row>
    <row r="2" spans="1:10" x14ac:dyDescent="0.3">
      <c r="A2" s="4">
        <v>44809</v>
      </c>
      <c r="B2" s="5" t="s">
        <v>11</v>
      </c>
      <c r="C2" s="6" t="s">
        <v>20</v>
      </c>
      <c r="D2" s="6" t="s">
        <v>26</v>
      </c>
      <c r="E2" s="6" t="s">
        <v>27</v>
      </c>
      <c r="F2" s="6" t="s">
        <v>15</v>
      </c>
      <c r="G2" s="6">
        <v>60</v>
      </c>
      <c r="H2" s="6" t="s">
        <v>28</v>
      </c>
      <c r="I2" s="19" t="s">
        <v>377</v>
      </c>
      <c r="J2" s="20" t="s">
        <v>498</v>
      </c>
    </row>
    <row r="3" spans="1:10" x14ac:dyDescent="0.3">
      <c r="A3" s="4">
        <v>44810</v>
      </c>
      <c r="B3" s="5" t="s">
        <v>11</v>
      </c>
      <c r="C3" s="6" t="s">
        <v>20</v>
      </c>
      <c r="D3" s="6" t="s">
        <v>37</v>
      </c>
      <c r="E3" s="6" t="s">
        <v>38</v>
      </c>
      <c r="F3" s="6" t="s">
        <v>15</v>
      </c>
      <c r="G3" s="6">
        <v>90</v>
      </c>
      <c r="H3" s="6" t="s">
        <v>16</v>
      </c>
      <c r="I3" s="19" t="s">
        <v>43</v>
      </c>
      <c r="J3" s="20" t="s">
        <v>498</v>
      </c>
    </row>
    <row r="4" spans="1:10" x14ac:dyDescent="0.3">
      <c r="A4" s="4">
        <v>44812</v>
      </c>
      <c r="B4" s="5" t="s">
        <v>11</v>
      </c>
      <c r="C4" s="6" t="s">
        <v>20</v>
      </c>
      <c r="D4" s="6" t="s">
        <v>26</v>
      </c>
      <c r="E4" s="6" t="s">
        <v>56</v>
      </c>
      <c r="F4" s="6" t="s">
        <v>15</v>
      </c>
      <c r="G4" s="6">
        <v>60</v>
      </c>
      <c r="H4" s="6" t="s">
        <v>28</v>
      </c>
      <c r="I4" s="19" t="s">
        <v>377</v>
      </c>
      <c r="J4" s="20" t="s">
        <v>498</v>
      </c>
    </row>
    <row r="5" spans="1:10" x14ac:dyDescent="0.3">
      <c r="A5" s="4">
        <v>44816</v>
      </c>
      <c r="B5" s="5" t="s">
        <v>11</v>
      </c>
      <c r="C5" s="6" t="s">
        <v>20</v>
      </c>
      <c r="D5" s="6" t="s">
        <v>26</v>
      </c>
      <c r="E5" s="6" t="s">
        <v>27</v>
      </c>
      <c r="F5" s="6" t="s">
        <v>15</v>
      </c>
      <c r="G5" s="6">
        <v>60</v>
      </c>
      <c r="H5" s="6" t="s">
        <v>28</v>
      </c>
      <c r="I5" s="19" t="s">
        <v>377</v>
      </c>
      <c r="J5" s="20" t="s">
        <v>498</v>
      </c>
    </row>
    <row r="6" spans="1:10" x14ac:dyDescent="0.3">
      <c r="A6" s="4">
        <v>44817</v>
      </c>
      <c r="B6" s="5" t="s">
        <v>11</v>
      </c>
      <c r="C6" s="6" t="s">
        <v>20</v>
      </c>
      <c r="D6" s="6" t="s">
        <v>37</v>
      </c>
      <c r="E6" s="6" t="s">
        <v>38</v>
      </c>
      <c r="F6" s="6" t="s">
        <v>15</v>
      </c>
      <c r="G6" s="6">
        <v>90</v>
      </c>
      <c r="H6" s="6" t="s">
        <v>16</v>
      </c>
      <c r="I6" s="19" t="s">
        <v>43</v>
      </c>
      <c r="J6" s="20" t="s">
        <v>498</v>
      </c>
    </row>
    <row r="7" spans="1:10" x14ac:dyDescent="0.3">
      <c r="A7" s="4">
        <v>44819</v>
      </c>
      <c r="B7" s="5" t="s">
        <v>11</v>
      </c>
      <c r="C7" s="6" t="s">
        <v>20</v>
      </c>
      <c r="D7" s="6" t="s">
        <v>26</v>
      </c>
      <c r="E7" s="6" t="s">
        <v>56</v>
      </c>
      <c r="F7" s="6" t="s">
        <v>15</v>
      </c>
      <c r="G7" s="6">
        <v>60</v>
      </c>
      <c r="H7" s="6" t="s">
        <v>28</v>
      </c>
      <c r="I7" s="19" t="s">
        <v>377</v>
      </c>
      <c r="J7" s="20" t="s">
        <v>498</v>
      </c>
    </row>
    <row r="8" spans="1:10" x14ac:dyDescent="0.3">
      <c r="A8" s="4">
        <v>44823</v>
      </c>
      <c r="B8" s="5" t="s">
        <v>11</v>
      </c>
      <c r="C8" s="6" t="s">
        <v>20</v>
      </c>
      <c r="D8" s="6" t="s">
        <v>26</v>
      </c>
      <c r="E8" s="6" t="s">
        <v>27</v>
      </c>
      <c r="F8" s="6" t="s">
        <v>15</v>
      </c>
      <c r="G8" s="6">
        <v>60</v>
      </c>
      <c r="H8" s="6" t="s">
        <v>28</v>
      </c>
      <c r="I8" s="19" t="s">
        <v>377</v>
      </c>
      <c r="J8" s="20" t="s">
        <v>498</v>
      </c>
    </row>
    <row r="9" spans="1:10" x14ac:dyDescent="0.3">
      <c r="A9" s="4">
        <v>44824</v>
      </c>
      <c r="B9" s="5" t="s">
        <v>11</v>
      </c>
      <c r="C9" s="6" t="s">
        <v>20</v>
      </c>
      <c r="D9" s="6" t="s">
        <v>37</v>
      </c>
      <c r="E9" s="6" t="s">
        <v>38</v>
      </c>
      <c r="F9" s="6" t="s">
        <v>15</v>
      </c>
      <c r="G9" s="6">
        <v>90</v>
      </c>
      <c r="H9" s="6" t="s">
        <v>16</v>
      </c>
      <c r="I9" s="19" t="s">
        <v>43</v>
      </c>
      <c r="J9" s="20" t="s">
        <v>498</v>
      </c>
    </row>
    <row r="10" spans="1:10" x14ac:dyDescent="0.3">
      <c r="A10" s="4">
        <v>44825</v>
      </c>
      <c r="B10" s="5" t="s">
        <v>11</v>
      </c>
      <c r="C10" s="6" t="s">
        <v>82</v>
      </c>
      <c r="D10" s="6" t="s">
        <v>37</v>
      </c>
      <c r="E10" s="18" t="s">
        <v>499</v>
      </c>
      <c r="F10" s="6" t="s">
        <v>15</v>
      </c>
      <c r="G10" s="6">
        <v>90</v>
      </c>
      <c r="H10" s="6" t="s">
        <v>16</v>
      </c>
      <c r="I10" s="19" t="s">
        <v>43</v>
      </c>
      <c r="J10" s="20" t="s">
        <v>498</v>
      </c>
    </row>
    <row r="11" spans="1:10" x14ac:dyDescent="0.3">
      <c r="A11" s="4">
        <v>44826</v>
      </c>
      <c r="B11" s="5" t="s">
        <v>11</v>
      </c>
      <c r="C11" s="6" t="s">
        <v>20</v>
      </c>
      <c r="D11" s="6" t="s">
        <v>26</v>
      </c>
      <c r="E11" s="6" t="s">
        <v>56</v>
      </c>
      <c r="F11" s="6" t="s">
        <v>15</v>
      </c>
      <c r="G11" s="6">
        <v>60</v>
      </c>
      <c r="H11" s="6" t="s">
        <v>28</v>
      </c>
      <c r="I11" s="19" t="s">
        <v>377</v>
      </c>
      <c r="J11" s="20" t="s">
        <v>498</v>
      </c>
    </row>
    <row r="12" spans="1:10" x14ac:dyDescent="0.3">
      <c r="A12" s="4">
        <v>44830</v>
      </c>
      <c r="B12" s="5" t="s">
        <v>11</v>
      </c>
      <c r="C12" s="6" t="s">
        <v>20</v>
      </c>
      <c r="D12" s="6" t="s">
        <v>26</v>
      </c>
      <c r="E12" s="6" t="s">
        <v>27</v>
      </c>
      <c r="F12" s="6" t="s">
        <v>15</v>
      </c>
      <c r="G12" s="6">
        <v>60</v>
      </c>
      <c r="H12" s="6" t="s">
        <v>28</v>
      </c>
      <c r="I12" s="19" t="s">
        <v>377</v>
      </c>
      <c r="J12" s="20" t="s">
        <v>498</v>
      </c>
    </row>
    <row r="13" spans="1:10" x14ac:dyDescent="0.3">
      <c r="A13" s="4">
        <v>44831</v>
      </c>
      <c r="B13" s="5" t="s">
        <v>11</v>
      </c>
      <c r="C13" s="6" t="s">
        <v>20</v>
      </c>
      <c r="D13" s="6" t="s">
        <v>37</v>
      </c>
      <c r="E13" s="6" t="s">
        <v>38</v>
      </c>
      <c r="F13" s="6" t="s">
        <v>15</v>
      </c>
      <c r="G13" s="6">
        <v>90</v>
      </c>
      <c r="H13" s="6" t="s">
        <v>16</v>
      </c>
      <c r="I13" s="19" t="s">
        <v>43</v>
      </c>
      <c r="J13" s="20" t="s">
        <v>498</v>
      </c>
    </row>
    <row r="14" spans="1:10" x14ac:dyDescent="0.3">
      <c r="A14" s="4">
        <v>44833</v>
      </c>
      <c r="B14" s="5" t="s">
        <v>11</v>
      </c>
      <c r="C14" s="6" t="s">
        <v>20</v>
      </c>
      <c r="D14" s="6" t="s">
        <v>26</v>
      </c>
      <c r="E14" s="6" t="s">
        <v>56</v>
      </c>
      <c r="F14" s="6" t="s">
        <v>15</v>
      </c>
      <c r="G14" s="6">
        <v>60</v>
      </c>
      <c r="H14" s="6" t="s">
        <v>28</v>
      </c>
      <c r="I14" s="19" t="s">
        <v>377</v>
      </c>
      <c r="J14" s="20" t="s">
        <v>498</v>
      </c>
    </row>
    <row r="15" spans="1:10" x14ac:dyDescent="0.3">
      <c r="A15" s="4">
        <v>44837</v>
      </c>
      <c r="B15" s="5" t="s">
        <v>11</v>
      </c>
      <c r="C15" s="6" t="s">
        <v>20</v>
      </c>
      <c r="D15" s="6" t="s">
        <v>26</v>
      </c>
      <c r="E15" s="6" t="s">
        <v>27</v>
      </c>
      <c r="F15" s="6" t="s">
        <v>15</v>
      </c>
      <c r="G15" s="6">
        <v>60</v>
      </c>
      <c r="H15" s="6" t="s">
        <v>28</v>
      </c>
      <c r="I15" s="19" t="s">
        <v>377</v>
      </c>
      <c r="J15" s="20" t="s">
        <v>498</v>
      </c>
    </row>
    <row r="16" spans="1:10" x14ac:dyDescent="0.3">
      <c r="A16" s="4">
        <v>44840</v>
      </c>
      <c r="B16" s="5" t="s">
        <v>11</v>
      </c>
      <c r="C16" s="6" t="s">
        <v>20</v>
      </c>
      <c r="D16" s="6" t="s">
        <v>26</v>
      </c>
      <c r="E16" s="6" t="s">
        <v>56</v>
      </c>
      <c r="F16" s="6" t="s">
        <v>15</v>
      </c>
      <c r="G16" s="6">
        <v>60</v>
      </c>
      <c r="H16" s="6" t="s">
        <v>28</v>
      </c>
      <c r="I16" s="19" t="s">
        <v>377</v>
      </c>
      <c r="J16" s="20" t="s">
        <v>498</v>
      </c>
    </row>
    <row r="17" spans="1:10" x14ac:dyDescent="0.3">
      <c r="A17" s="4">
        <v>44844</v>
      </c>
      <c r="B17" s="5" t="s">
        <v>11</v>
      </c>
      <c r="C17" s="6" t="s">
        <v>20</v>
      </c>
      <c r="D17" s="6" t="s">
        <v>26</v>
      </c>
      <c r="E17" s="6" t="s">
        <v>27</v>
      </c>
      <c r="F17" s="6" t="s">
        <v>15</v>
      </c>
      <c r="G17" s="6">
        <v>60</v>
      </c>
      <c r="H17" s="6" t="s">
        <v>28</v>
      </c>
      <c r="I17" s="19" t="s">
        <v>377</v>
      </c>
      <c r="J17" s="20" t="s">
        <v>498</v>
      </c>
    </row>
    <row r="18" spans="1:10" x14ac:dyDescent="0.3">
      <c r="A18" s="4">
        <v>44845</v>
      </c>
      <c r="B18" s="5" t="s">
        <v>11</v>
      </c>
      <c r="C18" s="6" t="s">
        <v>20</v>
      </c>
      <c r="D18" s="6" t="s">
        <v>37</v>
      </c>
      <c r="E18" s="6" t="s">
        <v>38</v>
      </c>
      <c r="F18" s="6" t="s">
        <v>15</v>
      </c>
      <c r="G18" s="6">
        <v>90</v>
      </c>
      <c r="H18" s="6" t="s">
        <v>16</v>
      </c>
      <c r="I18" s="19" t="s">
        <v>43</v>
      </c>
      <c r="J18" s="20" t="s">
        <v>498</v>
      </c>
    </row>
    <row r="19" spans="1:10" x14ac:dyDescent="0.3">
      <c r="A19" s="4">
        <v>44846</v>
      </c>
      <c r="B19" s="5" t="s">
        <v>11</v>
      </c>
      <c r="C19" s="6" t="s">
        <v>82</v>
      </c>
      <c r="D19" s="6" t="s">
        <v>37</v>
      </c>
      <c r="E19" s="6" t="s">
        <v>217</v>
      </c>
      <c r="F19" s="6" t="s">
        <v>15</v>
      </c>
      <c r="G19" s="6">
        <v>90</v>
      </c>
      <c r="H19" s="6" t="s">
        <v>218</v>
      </c>
      <c r="I19" s="19" t="s">
        <v>43</v>
      </c>
      <c r="J19" s="20" t="s">
        <v>498</v>
      </c>
    </row>
    <row r="20" spans="1:10" x14ac:dyDescent="0.3">
      <c r="A20" s="4">
        <v>44847</v>
      </c>
      <c r="B20" s="5" t="s">
        <v>11</v>
      </c>
      <c r="C20" s="6" t="s">
        <v>20</v>
      </c>
      <c r="D20" s="6" t="s">
        <v>26</v>
      </c>
      <c r="E20" s="6" t="s">
        <v>56</v>
      </c>
      <c r="F20" s="6" t="s">
        <v>15</v>
      </c>
      <c r="G20" s="6">
        <v>60</v>
      </c>
      <c r="H20" s="6" t="s">
        <v>28</v>
      </c>
      <c r="I20" s="19" t="s">
        <v>377</v>
      </c>
      <c r="J20" s="20" t="s">
        <v>498</v>
      </c>
    </row>
    <row r="21" spans="1:10" x14ac:dyDescent="0.3">
      <c r="A21" s="4">
        <v>44851</v>
      </c>
      <c r="B21" s="5" t="s">
        <v>11</v>
      </c>
      <c r="C21" s="6" t="s">
        <v>20</v>
      </c>
      <c r="D21" s="6" t="s">
        <v>26</v>
      </c>
      <c r="E21" s="6" t="s">
        <v>27</v>
      </c>
      <c r="F21" s="6" t="s">
        <v>15</v>
      </c>
      <c r="G21" s="6">
        <v>60</v>
      </c>
      <c r="H21" s="6" t="s">
        <v>28</v>
      </c>
      <c r="I21" s="19" t="s">
        <v>377</v>
      </c>
      <c r="J21" s="20" t="s">
        <v>498</v>
      </c>
    </row>
    <row r="22" spans="1:10" x14ac:dyDescent="0.3">
      <c r="A22" s="4">
        <v>44852</v>
      </c>
      <c r="B22" s="5" t="s">
        <v>11</v>
      </c>
      <c r="C22" s="6" t="s">
        <v>20</v>
      </c>
      <c r="D22" s="6" t="s">
        <v>37</v>
      </c>
      <c r="E22" s="6" t="s">
        <v>38</v>
      </c>
      <c r="F22" s="6" t="s">
        <v>15</v>
      </c>
      <c r="G22" s="6">
        <v>90</v>
      </c>
      <c r="H22" s="6" t="s">
        <v>16</v>
      </c>
      <c r="I22" s="19" t="s">
        <v>43</v>
      </c>
      <c r="J22" s="20" t="s">
        <v>498</v>
      </c>
    </row>
    <row r="23" spans="1:10" x14ac:dyDescent="0.3">
      <c r="A23" s="4">
        <v>44854</v>
      </c>
      <c r="B23" s="5" t="s">
        <v>11</v>
      </c>
      <c r="C23" s="6" t="s">
        <v>20</v>
      </c>
      <c r="D23" s="6" t="s">
        <v>26</v>
      </c>
      <c r="E23" s="6" t="s">
        <v>56</v>
      </c>
      <c r="F23" s="6" t="s">
        <v>15</v>
      </c>
      <c r="G23" s="6">
        <v>60</v>
      </c>
      <c r="H23" s="6" t="s">
        <v>28</v>
      </c>
      <c r="I23" s="19" t="s">
        <v>377</v>
      </c>
      <c r="J23" s="20" t="s">
        <v>498</v>
      </c>
    </row>
    <row r="24" spans="1:10" x14ac:dyDescent="0.3">
      <c r="A24" s="4">
        <v>44825</v>
      </c>
      <c r="B24" s="5" t="s">
        <v>11</v>
      </c>
      <c r="C24" s="6" t="s">
        <v>20</v>
      </c>
      <c r="D24" s="6" t="s">
        <v>98</v>
      </c>
      <c r="E24" s="6" t="s">
        <v>99</v>
      </c>
      <c r="F24" s="6" t="s">
        <v>15</v>
      </c>
      <c r="G24" s="6">
        <v>50</v>
      </c>
      <c r="H24" s="6" t="s">
        <v>28</v>
      </c>
      <c r="I24" s="8"/>
      <c r="J24" s="17" t="s">
        <v>100</v>
      </c>
    </row>
    <row r="25" spans="1:10" x14ac:dyDescent="0.3">
      <c r="A25" s="4">
        <v>44825</v>
      </c>
      <c r="B25" s="5" t="s">
        <v>11</v>
      </c>
      <c r="C25" s="6" t="s">
        <v>12</v>
      </c>
      <c r="D25" s="6" t="s">
        <v>13</v>
      </c>
      <c r="E25" s="6" t="s">
        <v>106</v>
      </c>
      <c r="F25" s="6" t="s">
        <v>15</v>
      </c>
      <c r="G25" s="6">
        <v>30</v>
      </c>
      <c r="H25" s="6" t="s">
        <v>16</v>
      </c>
      <c r="I25" s="8"/>
      <c r="J25" s="17" t="s">
        <v>100</v>
      </c>
    </row>
    <row r="26" spans="1:10" x14ac:dyDescent="0.3">
      <c r="A26" s="4">
        <v>44834</v>
      </c>
      <c r="B26" s="5" t="s">
        <v>11</v>
      </c>
      <c r="C26" s="6" t="s">
        <v>12</v>
      </c>
      <c r="D26" s="6" t="s">
        <v>73</v>
      </c>
      <c r="E26" s="6" t="s">
        <v>163</v>
      </c>
      <c r="F26" s="6" t="s">
        <v>15</v>
      </c>
      <c r="G26" s="6">
        <v>25</v>
      </c>
      <c r="H26" s="6" t="s">
        <v>84</v>
      </c>
      <c r="I26" s="8"/>
      <c r="J26" s="17" t="s">
        <v>100</v>
      </c>
    </row>
    <row r="27" spans="1:10" x14ac:dyDescent="0.3">
      <c r="A27" s="4">
        <v>44837</v>
      </c>
      <c r="B27" s="5" t="s">
        <v>11</v>
      </c>
      <c r="C27" s="6" t="s">
        <v>82</v>
      </c>
      <c r="D27" s="6" t="s">
        <v>73</v>
      </c>
      <c r="E27" s="6" t="s">
        <v>166</v>
      </c>
      <c r="F27" s="6" t="s">
        <v>15</v>
      </c>
      <c r="G27" s="6">
        <v>25</v>
      </c>
      <c r="H27" s="6" t="s">
        <v>84</v>
      </c>
      <c r="I27" s="8"/>
      <c r="J27" s="17" t="s">
        <v>100</v>
      </c>
    </row>
    <row r="28" spans="1:10" x14ac:dyDescent="0.3">
      <c r="A28" s="4">
        <v>44837</v>
      </c>
      <c r="B28" s="5" t="s">
        <v>11</v>
      </c>
      <c r="C28" s="6" t="s">
        <v>87</v>
      </c>
      <c r="D28" s="6" t="s">
        <v>73</v>
      </c>
      <c r="E28" s="6" t="s">
        <v>170</v>
      </c>
      <c r="F28" s="6" t="s">
        <v>15</v>
      </c>
      <c r="G28" s="6">
        <v>25</v>
      </c>
      <c r="H28" s="6" t="s">
        <v>84</v>
      </c>
      <c r="I28" s="8"/>
      <c r="J28" s="17" t="s">
        <v>100</v>
      </c>
    </row>
    <row r="29" spans="1:10" x14ac:dyDescent="0.3">
      <c r="A29" s="4">
        <v>44839</v>
      </c>
      <c r="B29" s="5" t="s">
        <v>11</v>
      </c>
      <c r="C29" s="6" t="s">
        <v>12</v>
      </c>
      <c r="D29" s="6" t="s">
        <v>73</v>
      </c>
      <c r="E29" s="6" t="s">
        <v>184</v>
      </c>
      <c r="F29" s="6" t="s">
        <v>15</v>
      </c>
      <c r="G29" s="6">
        <v>25</v>
      </c>
      <c r="H29" s="6" t="s">
        <v>84</v>
      </c>
      <c r="I29" s="8"/>
      <c r="J29" s="17" t="s">
        <v>100</v>
      </c>
    </row>
    <row r="30" spans="1:10" x14ac:dyDescent="0.3">
      <c r="A30" s="4">
        <v>44841</v>
      </c>
      <c r="B30" s="5" t="s">
        <v>11</v>
      </c>
      <c r="C30" s="6" t="s">
        <v>12</v>
      </c>
      <c r="D30" s="6" t="s">
        <v>73</v>
      </c>
      <c r="E30" s="6" t="s">
        <v>197</v>
      </c>
      <c r="F30" s="6" t="s">
        <v>15</v>
      </c>
      <c r="G30" s="6">
        <v>25</v>
      </c>
      <c r="H30" s="6" t="s">
        <v>84</v>
      </c>
      <c r="I30" s="8"/>
      <c r="J30" s="17" t="s">
        <v>100</v>
      </c>
    </row>
    <row r="31" spans="1:10" x14ac:dyDescent="0.3">
      <c r="A31" s="4">
        <v>44846</v>
      </c>
      <c r="B31" s="5" t="s">
        <v>11</v>
      </c>
      <c r="C31" s="6" t="s">
        <v>12</v>
      </c>
      <c r="D31" s="6" t="s">
        <v>13</v>
      </c>
      <c r="E31" s="6" t="s">
        <v>106</v>
      </c>
      <c r="F31" s="6" t="s">
        <v>15</v>
      </c>
      <c r="G31" s="6">
        <v>30</v>
      </c>
      <c r="H31" s="6" t="s">
        <v>16</v>
      </c>
      <c r="I31" s="8"/>
      <c r="J31" s="17" t="s">
        <v>100</v>
      </c>
    </row>
    <row r="32" spans="1:10" x14ac:dyDescent="0.3">
      <c r="A32" s="9">
        <v>44902</v>
      </c>
      <c r="B32" s="10" t="s">
        <v>246</v>
      </c>
      <c r="C32" s="11" t="s">
        <v>82</v>
      </c>
      <c r="D32" s="11" t="s">
        <v>337</v>
      </c>
      <c r="E32" s="11" t="s">
        <v>363</v>
      </c>
      <c r="F32" s="11" t="s">
        <v>15</v>
      </c>
      <c r="G32" s="11">
        <v>30</v>
      </c>
      <c r="H32" s="11" t="s">
        <v>58</v>
      </c>
      <c r="I32" s="19" t="s">
        <v>43</v>
      </c>
      <c r="J32" s="20" t="s">
        <v>498</v>
      </c>
    </row>
    <row r="33" spans="1:10" x14ac:dyDescent="0.3">
      <c r="A33" s="9">
        <v>44866</v>
      </c>
      <c r="B33" s="10" t="s">
        <v>246</v>
      </c>
      <c r="C33" s="11" t="s">
        <v>20</v>
      </c>
      <c r="D33" s="11" t="s">
        <v>253</v>
      </c>
      <c r="E33" s="11" t="s">
        <v>254</v>
      </c>
      <c r="F33" s="11" t="s">
        <v>255</v>
      </c>
      <c r="G33" s="11">
        <v>130</v>
      </c>
      <c r="H33" s="11" t="s">
        <v>249</v>
      </c>
      <c r="I33" s="12"/>
      <c r="J33" s="16" t="s">
        <v>256</v>
      </c>
    </row>
    <row r="34" spans="1:10" x14ac:dyDescent="0.3">
      <c r="A34" s="9">
        <v>44867</v>
      </c>
      <c r="B34" s="10" t="s">
        <v>246</v>
      </c>
      <c r="C34" s="11" t="s">
        <v>20</v>
      </c>
      <c r="D34" s="11" t="s">
        <v>253</v>
      </c>
      <c r="E34" s="11" t="s">
        <v>260</v>
      </c>
      <c r="F34" s="11" t="s">
        <v>255</v>
      </c>
      <c r="G34" s="11">
        <v>130</v>
      </c>
      <c r="H34" s="11" t="s">
        <v>249</v>
      </c>
      <c r="I34" s="12"/>
      <c r="J34" s="16" t="s">
        <v>256</v>
      </c>
    </row>
    <row r="35" spans="1:10" x14ac:dyDescent="0.3">
      <c r="A35" s="9">
        <v>44868</v>
      </c>
      <c r="B35" s="10" t="s">
        <v>246</v>
      </c>
      <c r="C35" s="11" t="s">
        <v>20</v>
      </c>
      <c r="D35" s="11" t="s">
        <v>253</v>
      </c>
      <c r="E35" s="11" t="s">
        <v>265</v>
      </c>
      <c r="F35" s="11" t="s">
        <v>255</v>
      </c>
      <c r="G35" s="11">
        <v>130</v>
      </c>
      <c r="H35" s="11" t="s">
        <v>249</v>
      </c>
      <c r="I35" s="12"/>
      <c r="J35" s="16" t="s">
        <v>256</v>
      </c>
    </row>
    <row r="36" spans="1:10" x14ac:dyDescent="0.3">
      <c r="A36" s="9">
        <v>44869</v>
      </c>
      <c r="B36" s="10" t="s">
        <v>246</v>
      </c>
      <c r="C36" s="11" t="s">
        <v>20</v>
      </c>
      <c r="D36" s="11" t="s">
        <v>253</v>
      </c>
      <c r="E36" s="11" t="s">
        <v>267</v>
      </c>
      <c r="F36" s="11" t="s">
        <v>255</v>
      </c>
      <c r="G36" s="11">
        <v>130</v>
      </c>
      <c r="H36" s="11" t="s">
        <v>249</v>
      </c>
      <c r="I36" s="12"/>
      <c r="J36" s="16" t="s">
        <v>256</v>
      </c>
    </row>
    <row r="37" spans="1:10" x14ac:dyDescent="0.3">
      <c r="A37" s="9">
        <v>44873</v>
      </c>
      <c r="B37" s="10" t="s">
        <v>246</v>
      </c>
      <c r="C37" s="11" t="s">
        <v>20</v>
      </c>
      <c r="D37" s="11" t="s">
        <v>253</v>
      </c>
      <c r="E37" s="11" t="s">
        <v>254</v>
      </c>
      <c r="F37" s="11" t="s">
        <v>255</v>
      </c>
      <c r="G37" s="11">
        <v>130</v>
      </c>
      <c r="H37" s="11" t="s">
        <v>249</v>
      </c>
      <c r="I37" s="12"/>
      <c r="J37" s="16" t="s">
        <v>256</v>
      </c>
    </row>
    <row r="38" spans="1:10" x14ac:dyDescent="0.3">
      <c r="A38" s="9">
        <v>44874</v>
      </c>
      <c r="B38" s="10" t="s">
        <v>246</v>
      </c>
      <c r="C38" s="11" t="s">
        <v>20</v>
      </c>
      <c r="D38" s="11" t="s">
        <v>253</v>
      </c>
      <c r="E38" s="11" t="s">
        <v>260</v>
      </c>
      <c r="F38" s="11" t="s">
        <v>255</v>
      </c>
      <c r="G38" s="11">
        <v>130</v>
      </c>
      <c r="H38" s="11" t="s">
        <v>249</v>
      </c>
      <c r="I38" s="12"/>
      <c r="J38" s="16" t="s">
        <v>256</v>
      </c>
    </row>
    <row r="39" spans="1:10" x14ac:dyDescent="0.3">
      <c r="A39" s="9">
        <v>44875</v>
      </c>
      <c r="B39" s="10" t="s">
        <v>246</v>
      </c>
      <c r="C39" s="11" t="s">
        <v>20</v>
      </c>
      <c r="D39" s="11" t="s">
        <v>253</v>
      </c>
      <c r="E39" s="11" t="s">
        <v>265</v>
      </c>
      <c r="F39" s="11" t="s">
        <v>255</v>
      </c>
      <c r="G39" s="11">
        <v>130</v>
      </c>
      <c r="H39" s="11" t="s">
        <v>249</v>
      </c>
      <c r="I39" s="12"/>
      <c r="J39" s="16" t="s">
        <v>256</v>
      </c>
    </row>
    <row r="40" spans="1:10" x14ac:dyDescent="0.3">
      <c r="A40" s="9">
        <v>44876</v>
      </c>
      <c r="B40" s="10" t="s">
        <v>246</v>
      </c>
      <c r="C40" s="11" t="s">
        <v>20</v>
      </c>
      <c r="D40" s="11" t="s">
        <v>253</v>
      </c>
      <c r="E40" s="11" t="s">
        <v>267</v>
      </c>
      <c r="F40" s="11" t="s">
        <v>255</v>
      </c>
      <c r="G40" s="11">
        <v>130</v>
      </c>
      <c r="H40" s="11" t="s">
        <v>249</v>
      </c>
      <c r="I40" s="12"/>
      <c r="J40" s="16" t="s">
        <v>256</v>
      </c>
    </row>
    <row r="41" spans="1:10" x14ac:dyDescent="0.3">
      <c r="A41" s="9">
        <v>44880</v>
      </c>
      <c r="B41" s="10" t="s">
        <v>246</v>
      </c>
      <c r="C41" s="11" t="s">
        <v>20</v>
      </c>
      <c r="D41" s="11" t="s">
        <v>253</v>
      </c>
      <c r="E41" s="11" t="s">
        <v>254</v>
      </c>
      <c r="F41" s="11" t="s">
        <v>255</v>
      </c>
      <c r="G41" s="11">
        <v>130</v>
      </c>
      <c r="H41" s="11" t="s">
        <v>249</v>
      </c>
      <c r="I41" s="12"/>
      <c r="J41" s="16" t="s">
        <v>256</v>
      </c>
    </row>
    <row r="42" spans="1:10" x14ac:dyDescent="0.3">
      <c r="A42" s="9">
        <v>44881</v>
      </c>
      <c r="B42" s="10" t="s">
        <v>246</v>
      </c>
      <c r="C42" s="11" t="s">
        <v>20</v>
      </c>
      <c r="D42" s="11" t="s">
        <v>253</v>
      </c>
      <c r="E42" s="11" t="s">
        <v>260</v>
      </c>
      <c r="F42" s="11" t="s">
        <v>255</v>
      </c>
      <c r="G42" s="11">
        <v>130</v>
      </c>
      <c r="H42" s="11" t="s">
        <v>249</v>
      </c>
      <c r="I42" s="12"/>
      <c r="J42" s="16" t="s">
        <v>256</v>
      </c>
    </row>
    <row r="43" spans="1:10" x14ac:dyDescent="0.3">
      <c r="A43" s="9">
        <v>44882</v>
      </c>
      <c r="B43" s="10" t="s">
        <v>246</v>
      </c>
      <c r="C43" s="11" t="s">
        <v>20</v>
      </c>
      <c r="D43" s="11" t="s">
        <v>253</v>
      </c>
      <c r="E43" s="11" t="s">
        <v>265</v>
      </c>
      <c r="F43" s="11" t="s">
        <v>255</v>
      </c>
      <c r="G43" s="11">
        <v>130</v>
      </c>
      <c r="H43" s="11" t="s">
        <v>249</v>
      </c>
      <c r="I43" s="12"/>
      <c r="J43" s="16" t="s">
        <v>256</v>
      </c>
    </row>
    <row r="44" spans="1:10" x14ac:dyDescent="0.3">
      <c r="A44" s="9">
        <v>44883</v>
      </c>
      <c r="B44" s="10" t="s">
        <v>246</v>
      </c>
      <c r="C44" s="11" t="s">
        <v>20</v>
      </c>
      <c r="D44" s="11" t="s">
        <v>253</v>
      </c>
      <c r="E44" s="11" t="s">
        <v>267</v>
      </c>
      <c r="F44" s="11" t="s">
        <v>255</v>
      </c>
      <c r="G44" s="11">
        <v>130</v>
      </c>
      <c r="H44" s="11" t="s">
        <v>249</v>
      </c>
      <c r="I44" s="12"/>
      <c r="J44" s="16" t="s">
        <v>256</v>
      </c>
    </row>
    <row r="45" spans="1:10" x14ac:dyDescent="0.3">
      <c r="A45" s="9">
        <v>44887</v>
      </c>
      <c r="B45" s="10" t="s">
        <v>246</v>
      </c>
      <c r="C45" s="11" t="s">
        <v>20</v>
      </c>
      <c r="D45" s="11" t="s">
        <v>253</v>
      </c>
      <c r="E45" s="11" t="s">
        <v>254</v>
      </c>
      <c r="F45" s="11" t="s">
        <v>255</v>
      </c>
      <c r="G45" s="11">
        <v>130</v>
      </c>
      <c r="H45" s="11" t="s">
        <v>249</v>
      </c>
      <c r="I45" s="12"/>
      <c r="J45" s="16" t="s">
        <v>256</v>
      </c>
    </row>
    <row r="46" spans="1:10" x14ac:dyDescent="0.3">
      <c r="A46" s="9">
        <v>44888</v>
      </c>
      <c r="B46" s="10" t="s">
        <v>246</v>
      </c>
      <c r="C46" s="11" t="s">
        <v>20</v>
      </c>
      <c r="D46" s="11" t="s">
        <v>253</v>
      </c>
      <c r="E46" s="11" t="s">
        <v>260</v>
      </c>
      <c r="F46" s="11" t="s">
        <v>255</v>
      </c>
      <c r="G46" s="11">
        <v>130</v>
      </c>
      <c r="H46" s="11" t="s">
        <v>249</v>
      </c>
      <c r="I46" s="12"/>
      <c r="J46" s="16" t="s">
        <v>256</v>
      </c>
    </row>
    <row r="47" spans="1:10" x14ac:dyDescent="0.3">
      <c r="A47" s="9">
        <v>44889</v>
      </c>
      <c r="B47" s="10" t="s">
        <v>246</v>
      </c>
      <c r="C47" s="11" t="s">
        <v>20</v>
      </c>
      <c r="D47" s="11" t="s">
        <v>253</v>
      </c>
      <c r="E47" s="11" t="s">
        <v>265</v>
      </c>
      <c r="F47" s="11" t="s">
        <v>255</v>
      </c>
      <c r="G47" s="11">
        <v>130</v>
      </c>
      <c r="H47" s="11" t="s">
        <v>249</v>
      </c>
      <c r="I47" s="12"/>
      <c r="J47" s="16" t="s">
        <v>256</v>
      </c>
    </row>
    <row r="48" spans="1:10" x14ac:dyDescent="0.3">
      <c r="A48" s="9">
        <v>44890</v>
      </c>
      <c r="B48" s="10" t="s">
        <v>246</v>
      </c>
      <c r="C48" s="11" t="s">
        <v>20</v>
      </c>
      <c r="D48" s="11" t="s">
        <v>253</v>
      </c>
      <c r="E48" s="11" t="s">
        <v>267</v>
      </c>
      <c r="F48" s="11" t="s">
        <v>255</v>
      </c>
      <c r="G48" s="11">
        <v>130</v>
      </c>
      <c r="H48" s="11" t="s">
        <v>249</v>
      </c>
      <c r="I48" s="12"/>
      <c r="J48" s="16" t="s">
        <v>256</v>
      </c>
    </row>
    <row r="49" spans="1:10" x14ac:dyDescent="0.3">
      <c r="A49" s="9">
        <v>44894</v>
      </c>
      <c r="B49" s="10" t="s">
        <v>246</v>
      </c>
      <c r="C49" s="11" t="s">
        <v>20</v>
      </c>
      <c r="D49" s="11" t="s">
        <v>253</v>
      </c>
      <c r="E49" s="11" t="s">
        <v>254</v>
      </c>
      <c r="F49" s="11" t="s">
        <v>255</v>
      </c>
      <c r="G49" s="11">
        <v>130</v>
      </c>
      <c r="H49" s="11" t="s">
        <v>249</v>
      </c>
      <c r="I49" s="12"/>
      <c r="J49" s="16" t="s">
        <v>256</v>
      </c>
    </row>
    <row r="50" spans="1:10" x14ac:dyDescent="0.3">
      <c r="A50" s="9">
        <v>44895</v>
      </c>
      <c r="B50" s="10" t="s">
        <v>246</v>
      </c>
      <c r="C50" s="11" t="s">
        <v>20</v>
      </c>
      <c r="D50" s="11" t="s">
        <v>253</v>
      </c>
      <c r="E50" s="11" t="s">
        <v>260</v>
      </c>
      <c r="F50" s="11" t="s">
        <v>255</v>
      </c>
      <c r="G50" s="11">
        <v>130</v>
      </c>
      <c r="H50" s="11" t="s">
        <v>249</v>
      </c>
      <c r="I50" s="12"/>
      <c r="J50" s="16" t="s">
        <v>256</v>
      </c>
    </row>
    <row r="51" spans="1:10" x14ac:dyDescent="0.3">
      <c r="A51" s="9">
        <v>44896</v>
      </c>
      <c r="B51" s="10" t="s">
        <v>246</v>
      </c>
      <c r="C51" s="11" t="s">
        <v>20</v>
      </c>
      <c r="D51" s="11" t="s">
        <v>253</v>
      </c>
      <c r="E51" s="11" t="s">
        <v>265</v>
      </c>
      <c r="F51" s="11" t="s">
        <v>255</v>
      </c>
      <c r="G51" s="11">
        <v>130</v>
      </c>
      <c r="H51" s="11" t="s">
        <v>249</v>
      </c>
      <c r="I51" s="12"/>
      <c r="J51" s="16" t="s">
        <v>256</v>
      </c>
    </row>
    <row r="52" spans="1:10" x14ac:dyDescent="0.3">
      <c r="A52" s="9">
        <v>44897</v>
      </c>
      <c r="B52" s="10" t="s">
        <v>246</v>
      </c>
      <c r="C52" s="11" t="s">
        <v>20</v>
      </c>
      <c r="D52" s="11" t="s">
        <v>253</v>
      </c>
      <c r="E52" s="11" t="s">
        <v>267</v>
      </c>
      <c r="F52" s="11" t="s">
        <v>255</v>
      </c>
      <c r="G52" s="11">
        <v>130</v>
      </c>
      <c r="H52" s="11" t="s">
        <v>249</v>
      </c>
      <c r="I52" s="12"/>
      <c r="J52" s="16" t="s">
        <v>256</v>
      </c>
    </row>
    <row r="53" spans="1:10" x14ac:dyDescent="0.3">
      <c r="A53" s="9">
        <v>44901</v>
      </c>
      <c r="B53" s="10" t="s">
        <v>246</v>
      </c>
      <c r="C53" s="11" t="s">
        <v>20</v>
      </c>
      <c r="D53" s="11" t="s">
        <v>253</v>
      </c>
      <c r="E53" s="11" t="s">
        <v>254</v>
      </c>
      <c r="F53" s="11" t="s">
        <v>255</v>
      </c>
      <c r="G53" s="11">
        <v>130</v>
      </c>
      <c r="H53" s="11" t="s">
        <v>249</v>
      </c>
      <c r="I53" s="12"/>
      <c r="J53" s="16" t="s">
        <v>256</v>
      </c>
    </row>
    <row r="54" spans="1:10" x14ac:dyDescent="0.3">
      <c r="A54" s="9">
        <v>44902</v>
      </c>
      <c r="B54" s="10" t="s">
        <v>246</v>
      </c>
      <c r="C54" s="11" t="s">
        <v>20</v>
      </c>
      <c r="D54" s="11" t="s">
        <v>253</v>
      </c>
      <c r="E54" s="11" t="s">
        <v>260</v>
      </c>
      <c r="F54" s="11" t="s">
        <v>255</v>
      </c>
      <c r="G54" s="11">
        <v>130</v>
      </c>
      <c r="H54" s="11" t="s">
        <v>249</v>
      </c>
      <c r="I54" s="12"/>
      <c r="J54" s="16" t="s">
        <v>256</v>
      </c>
    </row>
    <row r="55" spans="1:10" x14ac:dyDescent="0.3">
      <c r="A55" s="9">
        <v>44903</v>
      </c>
      <c r="B55" s="10" t="s">
        <v>246</v>
      </c>
      <c r="C55" s="11" t="s">
        <v>20</v>
      </c>
      <c r="D55" s="11" t="s">
        <v>253</v>
      </c>
      <c r="E55" s="11" t="s">
        <v>265</v>
      </c>
      <c r="F55" s="11" t="s">
        <v>255</v>
      </c>
      <c r="G55" s="11">
        <v>130</v>
      </c>
      <c r="H55" s="11" t="s">
        <v>249</v>
      </c>
      <c r="I55" s="12"/>
      <c r="J55" s="16" t="s">
        <v>256</v>
      </c>
    </row>
    <row r="56" spans="1:10" x14ac:dyDescent="0.3">
      <c r="A56" s="9">
        <v>44904</v>
      </c>
      <c r="B56" s="10" t="s">
        <v>246</v>
      </c>
      <c r="C56" s="11" t="s">
        <v>20</v>
      </c>
      <c r="D56" s="11" t="s">
        <v>253</v>
      </c>
      <c r="E56" s="11" t="s">
        <v>267</v>
      </c>
      <c r="F56" s="11" t="s">
        <v>255</v>
      </c>
      <c r="G56" s="11">
        <v>130</v>
      </c>
      <c r="H56" s="11" t="s">
        <v>249</v>
      </c>
      <c r="I56" s="12"/>
      <c r="J56" s="16" t="s">
        <v>256</v>
      </c>
    </row>
    <row r="57" spans="1:10" x14ac:dyDescent="0.3">
      <c r="A57" s="9">
        <v>44908</v>
      </c>
      <c r="B57" s="10" t="s">
        <v>246</v>
      </c>
      <c r="C57" s="11" t="s">
        <v>20</v>
      </c>
      <c r="D57" s="11" t="s">
        <v>253</v>
      </c>
      <c r="E57" s="11" t="s">
        <v>254</v>
      </c>
      <c r="F57" s="11" t="s">
        <v>255</v>
      </c>
      <c r="G57" s="11">
        <v>130</v>
      </c>
      <c r="H57" s="11" t="s">
        <v>249</v>
      </c>
      <c r="I57" s="12"/>
      <c r="J57" s="16" t="s">
        <v>256</v>
      </c>
    </row>
    <row r="58" spans="1:10" x14ac:dyDescent="0.3">
      <c r="A58" s="9">
        <v>44909</v>
      </c>
      <c r="B58" s="10" t="s">
        <v>246</v>
      </c>
      <c r="C58" s="11" t="s">
        <v>20</v>
      </c>
      <c r="D58" s="11" t="s">
        <v>253</v>
      </c>
      <c r="E58" s="11" t="s">
        <v>260</v>
      </c>
      <c r="F58" s="11" t="s">
        <v>255</v>
      </c>
      <c r="G58" s="11">
        <v>130</v>
      </c>
      <c r="H58" s="11" t="s">
        <v>249</v>
      </c>
      <c r="I58" s="12"/>
      <c r="J58" s="16" t="s">
        <v>256</v>
      </c>
    </row>
    <row r="59" spans="1:10" x14ac:dyDescent="0.3">
      <c r="A59" s="9">
        <v>44910</v>
      </c>
      <c r="B59" s="10" t="s">
        <v>246</v>
      </c>
      <c r="C59" s="11" t="s">
        <v>20</v>
      </c>
      <c r="D59" s="11" t="s">
        <v>253</v>
      </c>
      <c r="E59" s="11" t="s">
        <v>265</v>
      </c>
      <c r="F59" s="11" t="s">
        <v>255</v>
      </c>
      <c r="G59" s="11">
        <v>130</v>
      </c>
      <c r="H59" s="11" t="s">
        <v>249</v>
      </c>
      <c r="I59" s="12"/>
      <c r="J59" s="16" t="s">
        <v>256</v>
      </c>
    </row>
    <row r="60" spans="1:10" x14ac:dyDescent="0.3">
      <c r="A60" s="9">
        <v>44911</v>
      </c>
      <c r="B60" s="10" t="s">
        <v>246</v>
      </c>
      <c r="C60" s="11" t="s">
        <v>20</v>
      </c>
      <c r="D60" s="11" t="s">
        <v>253</v>
      </c>
      <c r="E60" s="11" t="s">
        <v>267</v>
      </c>
      <c r="F60" s="11" t="s">
        <v>255</v>
      </c>
      <c r="G60" s="11">
        <v>130</v>
      </c>
      <c r="H60" s="11" t="s">
        <v>249</v>
      </c>
      <c r="I60" s="12"/>
      <c r="J60" s="16" t="s">
        <v>256</v>
      </c>
    </row>
    <row r="61" spans="1:10" x14ac:dyDescent="0.3">
      <c r="A61" s="9">
        <v>44882</v>
      </c>
      <c r="B61" s="10" t="s">
        <v>246</v>
      </c>
      <c r="C61" s="11" t="s">
        <v>76</v>
      </c>
      <c r="D61" s="11" t="s">
        <v>276</v>
      </c>
      <c r="E61" s="11" t="s">
        <v>293</v>
      </c>
      <c r="F61" s="11" t="s">
        <v>15</v>
      </c>
      <c r="G61" s="11">
        <v>25</v>
      </c>
      <c r="H61" s="11" t="s">
        <v>84</v>
      </c>
      <c r="I61" s="8"/>
      <c r="J61" s="17" t="s">
        <v>100</v>
      </c>
    </row>
    <row r="62" spans="1:10" x14ac:dyDescent="0.3">
      <c r="A62" s="9">
        <v>44882</v>
      </c>
      <c r="B62" s="10" t="s">
        <v>246</v>
      </c>
      <c r="C62" s="11" t="s">
        <v>12</v>
      </c>
      <c r="D62" s="11" t="s">
        <v>276</v>
      </c>
      <c r="E62" s="11" t="s">
        <v>294</v>
      </c>
      <c r="F62" s="11" t="s">
        <v>15</v>
      </c>
      <c r="G62" s="11">
        <v>25</v>
      </c>
      <c r="H62" s="11" t="s">
        <v>84</v>
      </c>
      <c r="I62" s="8"/>
      <c r="J62" s="17" t="s">
        <v>100</v>
      </c>
    </row>
    <row r="63" spans="1:10" x14ac:dyDescent="0.3">
      <c r="A63" s="9">
        <v>44888</v>
      </c>
      <c r="B63" s="10" t="s">
        <v>246</v>
      </c>
      <c r="C63" s="11" t="s">
        <v>82</v>
      </c>
      <c r="D63" s="11" t="s">
        <v>276</v>
      </c>
      <c r="E63" s="11" t="s">
        <v>314</v>
      </c>
      <c r="F63" s="11" t="s">
        <v>15</v>
      </c>
      <c r="G63" s="11">
        <v>25</v>
      </c>
      <c r="H63" s="11" t="s">
        <v>84</v>
      </c>
      <c r="I63" s="8"/>
      <c r="J63" s="17" t="s">
        <v>100</v>
      </c>
    </row>
    <row r="64" spans="1:10" x14ac:dyDescent="0.3">
      <c r="A64" s="9">
        <v>44888</v>
      </c>
      <c r="B64" s="10" t="s">
        <v>246</v>
      </c>
      <c r="C64" s="11" t="s">
        <v>82</v>
      </c>
      <c r="D64" s="11" t="s">
        <v>276</v>
      </c>
      <c r="E64" s="11" t="s">
        <v>315</v>
      </c>
      <c r="F64" s="11" t="s">
        <v>15</v>
      </c>
      <c r="G64" s="11">
        <v>25</v>
      </c>
      <c r="H64" s="11" t="s">
        <v>84</v>
      </c>
      <c r="I64" s="8"/>
      <c r="J64" s="17" t="s">
        <v>100</v>
      </c>
    </row>
    <row r="65" spans="1:10" x14ac:dyDescent="0.3">
      <c r="A65" s="9">
        <v>44903</v>
      </c>
      <c r="B65" s="10" t="s">
        <v>246</v>
      </c>
      <c r="C65" s="11" t="s">
        <v>20</v>
      </c>
      <c r="D65" s="11" t="s">
        <v>351</v>
      </c>
      <c r="E65" s="11" t="s">
        <v>368</v>
      </c>
      <c r="F65" s="11" t="s">
        <v>15</v>
      </c>
      <c r="G65" s="11">
        <v>12</v>
      </c>
      <c r="H65" s="11" t="s">
        <v>16</v>
      </c>
      <c r="I65" s="8"/>
      <c r="J65" s="17" t="s">
        <v>100</v>
      </c>
    </row>
    <row r="66" spans="1:10" x14ac:dyDescent="0.3">
      <c r="A66" s="9">
        <v>44903</v>
      </c>
      <c r="B66" s="10" t="s">
        <v>246</v>
      </c>
      <c r="C66" s="11" t="s">
        <v>12</v>
      </c>
      <c r="D66" s="11" t="s">
        <v>351</v>
      </c>
      <c r="E66" s="11" t="s">
        <v>368</v>
      </c>
      <c r="F66" s="11" t="s">
        <v>15</v>
      </c>
      <c r="G66" s="11">
        <v>12</v>
      </c>
      <c r="H66" s="11" t="s">
        <v>16</v>
      </c>
      <c r="I66" s="8"/>
      <c r="J66" s="17" t="s">
        <v>100</v>
      </c>
    </row>
    <row r="67" spans="1:10" x14ac:dyDescent="0.3">
      <c r="A67" s="13">
        <v>44935</v>
      </c>
      <c r="B67" s="14" t="s">
        <v>397</v>
      </c>
      <c r="C67" s="15" t="s">
        <v>12</v>
      </c>
      <c r="D67" s="15" t="s">
        <v>406</v>
      </c>
      <c r="E67" s="15" t="s">
        <v>407</v>
      </c>
      <c r="F67" s="15" t="s">
        <v>15</v>
      </c>
      <c r="G67" s="15">
        <v>75</v>
      </c>
      <c r="H67" s="15" t="s">
        <v>16</v>
      </c>
      <c r="I67" s="19" t="s">
        <v>34</v>
      </c>
      <c r="J67" s="20" t="s">
        <v>498</v>
      </c>
    </row>
    <row r="68" spans="1:10" x14ac:dyDescent="0.3">
      <c r="A68" s="13">
        <v>44936</v>
      </c>
      <c r="B68" s="14" t="s">
        <v>397</v>
      </c>
      <c r="C68" s="15" t="s">
        <v>20</v>
      </c>
      <c r="D68" s="15" t="s">
        <v>406</v>
      </c>
      <c r="E68" s="15" t="s">
        <v>409</v>
      </c>
      <c r="F68" s="15" t="s">
        <v>15</v>
      </c>
      <c r="G68" s="15">
        <v>75</v>
      </c>
      <c r="H68" s="15" t="s">
        <v>16</v>
      </c>
      <c r="I68" s="19" t="s">
        <v>34</v>
      </c>
      <c r="J68" s="20" t="s">
        <v>498</v>
      </c>
    </row>
    <row r="69" spans="1:10" x14ac:dyDescent="0.3">
      <c r="A69" s="13">
        <v>44936</v>
      </c>
      <c r="B69" s="14" t="s">
        <v>397</v>
      </c>
      <c r="C69" s="15" t="s">
        <v>12</v>
      </c>
      <c r="D69" s="15" t="s">
        <v>406</v>
      </c>
      <c r="E69" s="15" t="s">
        <v>413</v>
      </c>
      <c r="F69" s="15" t="s">
        <v>15</v>
      </c>
      <c r="G69" s="15">
        <v>75</v>
      </c>
      <c r="H69" s="15" t="s">
        <v>16</v>
      </c>
      <c r="I69" s="19" t="s">
        <v>34</v>
      </c>
      <c r="J69" s="20" t="s">
        <v>498</v>
      </c>
    </row>
    <row r="70" spans="1:10" x14ac:dyDescent="0.3">
      <c r="A70" s="13">
        <v>44938</v>
      </c>
      <c r="B70" s="14" t="s">
        <v>397</v>
      </c>
      <c r="C70" s="15" t="s">
        <v>20</v>
      </c>
      <c r="D70" s="15" t="s">
        <v>406</v>
      </c>
      <c r="E70" s="15" t="s">
        <v>425</v>
      </c>
      <c r="F70" s="15" t="s">
        <v>15</v>
      </c>
      <c r="G70" s="15">
        <v>75</v>
      </c>
      <c r="H70" s="15" t="s">
        <v>16</v>
      </c>
      <c r="I70" s="19" t="s">
        <v>34</v>
      </c>
      <c r="J70" s="19" t="s">
        <v>498</v>
      </c>
    </row>
    <row r="71" spans="1:10" x14ac:dyDescent="0.3">
      <c r="A71" s="13">
        <v>44939</v>
      </c>
      <c r="B71" s="14" t="s">
        <v>397</v>
      </c>
      <c r="C71" s="15" t="s">
        <v>12</v>
      </c>
      <c r="D71" s="15" t="s">
        <v>406</v>
      </c>
      <c r="E71" s="15" t="s">
        <v>409</v>
      </c>
      <c r="F71" s="15" t="s">
        <v>15</v>
      </c>
      <c r="G71" s="15">
        <v>75</v>
      </c>
      <c r="H71" s="15" t="s">
        <v>16</v>
      </c>
      <c r="I71" s="19" t="s">
        <v>34</v>
      </c>
      <c r="J71" s="19" t="s">
        <v>498</v>
      </c>
    </row>
    <row r="72" spans="1:10" x14ac:dyDescent="0.3">
      <c r="A72" s="13">
        <v>44943</v>
      </c>
      <c r="B72" s="14" t="s">
        <v>397</v>
      </c>
      <c r="C72" s="15" t="s">
        <v>20</v>
      </c>
      <c r="D72" s="15" t="s">
        <v>406</v>
      </c>
      <c r="E72" s="15" t="s">
        <v>441</v>
      </c>
      <c r="F72" s="15" t="s">
        <v>15</v>
      </c>
      <c r="G72" s="15">
        <v>75</v>
      </c>
      <c r="H72" s="15" t="s">
        <v>16</v>
      </c>
      <c r="I72" s="19" t="s">
        <v>34</v>
      </c>
      <c r="J72" s="19" t="s">
        <v>498</v>
      </c>
    </row>
    <row r="73" spans="1:10" x14ac:dyDescent="0.3">
      <c r="A73" s="13">
        <v>44945</v>
      </c>
      <c r="B73" s="14" t="s">
        <v>397</v>
      </c>
      <c r="C73" s="15" t="s">
        <v>20</v>
      </c>
      <c r="D73" s="15" t="s">
        <v>406</v>
      </c>
      <c r="E73" s="15" t="s">
        <v>425</v>
      </c>
      <c r="F73" s="15" t="s">
        <v>15</v>
      </c>
      <c r="G73" s="15">
        <v>75</v>
      </c>
      <c r="H73" s="15" t="s">
        <v>16</v>
      </c>
      <c r="I73" s="19" t="s">
        <v>34</v>
      </c>
      <c r="J73" s="19" t="s">
        <v>498</v>
      </c>
    </row>
    <row r="74" spans="1:10" x14ac:dyDescent="0.3">
      <c r="A74" s="13">
        <v>44950</v>
      </c>
      <c r="B74" s="14" t="s">
        <v>397</v>
      </c>
      <c r="C74" s="15" t="s">
        <v>20</v>
      </c>
      <c r="D74" s="15" t="s">
        <v>406</v>
      </c>
      <c r="E74" s="15" t="s">
        <v>453</v>
      </c>
      <c r="F74" s="15" t="s">
        <v>15</v>
      </c>
      <c r="G74" s="15">
        <v>75</v>
      </c>
      <c r="H74" s="15" t="s">
        <v>16</v>
      </c>
      <c r="I74" s="19" t="s">
        <v>34</v>
      </c>
      <c r="J74" s="19" t="s">
        <v>498</v>
      </c>
    </row>
    <row r="75" spans="1:10" x14ac:dyDescent="0.3">
      <c r="A75" s="13">
        <v>44951</v>
      </c>
      <c r="B75" s="14" t="s">
        <v>397</v>
      </c>
      <c r="C75" s="15" t="s">
        <v>12</v>
      </c>
      <c r="D75" s="15" t="s">
        <v>406</v>
      </c>
      <c r="E75" s="15" t="s">
        <v>456</v>
      </c>
      <c r="F75" s="15" t="s">
        <v>15</v>
      </c>
      <c r="G75" s="15">
        <v>75</v>
      </c>
      <c r="H75" s="15" t="s">
        <v>16</v>
      </c>
      <c r="I75" s="19" t="s">
        <v>34</v>
      </c>
      <c r="J75" s="19" t="s">
        <v>498</v>
      </c>
    </row>
    <row r="76" spans="1:10" x14ac:dyDescent="0.3">
      <c r="A76" s="13">
        <v>44952</v>
      </c>
      <c r="B76" s="14" t="s">
        <v>397</v>
      </c>
      <c r="C76" s="15" t="s">
        <v>12</v>
      </c>
      <c r="D76" s="15" t="s">
        <v>406</v>
      </c>
      <c r="E76" s="15" t="s">
        <v>456</v>
      </c>
      <c r="F76" s="15" t="s">
        <v>15</v>
      </c>
      <c r="G76" s="15">
        <v>75</v>
      </c>
      <c r="H76" s="15" t="s">
        <v>16</v>
      </c>
      <c r="I76" s="19" t="s">
        <v>34</v>
      </c>
      <c r="J76" s="19" t="s">
        <v>498</v>
      </c>
    </row>
    <row r="77" spans="1:10" x14ac:dyDescent="0.3">
      <c r="A77" s="13">
        <v>44953</v>
      </c>
      <c r="B77" s="14" t="s">
        <v>397</v>
      </c>
      <c r="C77" s="15" t="s">
        <v>12</v>
      </c>
      <c r="D77" s="15" t="s">
        <v>406</v>
      </c>
      <c r="E77" s="15" t="s">
        <v>456</v>
      </c>
      <c r="F77" s="15" t="s">
        <v>15</v>
      </c>
      <c r="G77" s="15">
        <v>75</v>
      </c>
      <c r="H77" s="15" t="s">
        <v>16</v>
      </c>
      <c r="I77" s="19" t="s">
        <v>34</v>
      </c>
      <c r="J77" s="19" t="s">
        <v>498</v>
      </c>
    </row>
    <row r="78" spans="1:10" x14ac:dyDescent="0.3">
      <c r="A78" s="13">
        <v>44937</v>
      </c>
      <c r="B78" s="14" t="s">
        <v>397</v>
      </c>
      <c r="C78" s="15" t="s">
        <v>12</v>
      </c>
      <c r="D78" s="15" t="s">
        <v>406</v>
      </c>
      <c r="E78" s="15" t="s">
        <v>421</v>
      </c>
      <c r="F78" s="15" t="s">
        <v>15</v>
      </c>
      <c r="G78" s="15">
        <v>75</v>
      </c>
      <c r="H78" s="15" t="s">
        <v>16</v>
      </c>
      <c r="I78" s="8"/>
      <c r="J78" s="17" t="s">
        <v>100</v>
      </c>
    </row>
    <row r="79" spans="1:10" x14ac:dyDescent="0.3">
      <c r="A79" s="13">
        <v>44938</v>
      </c>
      <c r="B79" s="14" t="s">
        <v>397</v>
      </c>
      <c r="C79" s="15" t="s">
        <v>12</v>
      </c>
      <c r="D79" s="15" t="s">
        <v>406</v>
      </c>
      <c r="E79" s="15" t="s">
        <v>421</v>
      </c>
      <c r="F79" s="15" t="s">
        <v>15</v>
      </c>
      <c r="G79" s="15">
        <v>75</v>
      </c>
      <c r="H79" s="15" t="s">
        <v>16</v>
      </c>
      <c r="I79" s="8"/>
      <c r="J79" s="17" t="s">
        <v>100</v>
      </c>
    </row>
    <row r="80" spans="1:10" x14ac:dyDescent="0.3">
      <c r="A80" s="13">
        <v>44939</v>
      </c>
      <c r="B80" s="14" t="s">
        <v>397</v>
      </c>
      <c r="C80" s="15" t="s">
        <v>12</v>
      </c>
      <c r="D80" s="15" t="s">
        <v>434</v>
      </c>
      <c r="E80" s="15" t="s">
        <v>435</v>
      </c>
      <c r="F80" s="15" t="s">
        <v>15</v>
      </c>
      <c r="G80" s="15">
        <v>12</v>
      </c>
      <c r="H80" s="15" t="s">
        <v>436</v>
      </c>
      <c r="I80" s="8"/>
      <c r="J80" s="17" t="s">
        <v>100</v>
      </c>
    </row>
    <row r="81" spans="1:10" x14ac:dyDescent="0.3">
      <c r="A81" s="13">
        <v>44942</v>
      </c>
      <c r="B81" s="14" t="s">
        <v>397</v>
      </c>
      <c r="C81" s="15" t="s">
        <v>12</v>
      </c>
      <c r="D81" s="15" t="s">
        <v>406</v>
      </c>
      <c r="E81" s="15" t="s">
        <v>440</v>
      </c>
      <c r="F81" s="15" t="s">
        <v>15</v>
      </c>
      <c r="G81" s="15">
        <v>75</v>
      </c>
      <c r="H81" s="15" t="s">
        <v>16</v>
      </c>
      <c r="I81" s="8"/>
      <c r="J81" s="17" t="s">
        <v>100</v>
      </c>
    </row>
    <row r="82" spans="1:10" x14ac:dyDescent="0.3">
      <c r="A82" s="13">
        <v>44942</v>
      </c>
      <c r="B82" s="14" t="s">
        <v>397</v>
      </c>
      <c r="C82" s="15" t="s">
        <v>12</v>
      </c>
      <c r="D82" s="15" t="s">
        <v>434</v>
      </c>
      <c r="E82" s="15" t="s">
        <v>438</v>
      </c>
      <c r="F82" s="15" t="s">
        <v>15</v>
      </c>
      <c r="G82" s="15">
        <v>12</v>
      </c>
      <c r="H82" s="15" t="s">
        <v>436</v>
      </c>
      <c r="I82" s="8"/>
      <c r="J82" s="17" t="s">
        <v>100</v>
      </c>
    </row>
    <row r="83" spans="1:10" x14ac:dyDescent="0.3">
      <c r="A83" s="13">
        <v>44943</v>
      </c>
      <c r="B83" s="14" t="s">
        <v>397</v>
      </c>
      <c r="C83" s="15" t="s">
        <v>12</v>
      </c>
      <c r="D83" s="15" t="s">
        <v>406</v>
      </c>
      <c r="E83" s="15" t="s">
        <v>440</v>
      </c>
      <c r="F83" s="15" t="s">
        <v>15</v>
      </c>
      <c r="G83" s="15">
        <v>75</v>
      </c>
      <c r="H83" s="15" t="s">
        <v>16</v>
      </c>
      <c r="I83" s="8"/>
      <c r="J83" s="17" t="s">
        <v>100</v>
      </c>
    </row>
    <row r="84" spans="1:10" x14ac:dyDescent="0.3">
      <c r="A84" s="13">
        <v>44943</v>
      </c>
      <c r="B84" s="14" t="s">
        <v>397</v>
      </c>
      <c r="C84" s="15" t="s">
        <v>12</v>
      </c>
      <c r="D84" s="15" t="s">
        <v>434</v>
      </c>
      <c r="E84" s="15" t="s">
        <v>442</v>
      </c>
      <c r="F84" s="15" t="s">
        <v>15</v>
      </c>
      <c r="G84" s="15">
        <v>12</v>
      </c>
      <c r="H84" s="15" t="s">
        <v>436</v>
      </c>
      <c r="I84" s="8"/>
      <c r="J84" s="17" t="s">
        <v>100</v>
      </c>
    </row>
    <row r="85" spans="1:10" x14ac:dyDescent="0.3">
      <c r="A85" s="13">
        <v>44944</v>
      </c>
      <c r="B85" s="14" t="s">
        <v>397</v>
      </c>
      <c r="C85" s="15" t="s">
        <v>12</v>
      </c>
      <c r="D85" s="15" t="s">
        <v>406</v>
      </c>
      <c r="E85" s="15" t="s">
        <v>446</v>
      </c>
      <c r="F85" s="15" t="s">
        <v>15</v>
      </c>
      <c r="G85" s="15">
        <v>75</v>
      </c>
      <c r="H85" s="15" t="s">
        <v>16</v>
      </c>
      <c r="I85" s="8"/>
      <c r="J85" s="17" t="s">
        <v>100</v>
      </c>
    </row>
    <row r="86" spans="1:10" x14ac:dyDescent="0.3">
      <c r="A86" s="13">
        <v>44944</v>
      </c>
      <c r="B86" s="14" t="s">
        <v>397</v>
      </c>
      <c r="C86" s="15" t="s">
        <v>12</v>
      </c>
      <c r="D86" s="15" t="s">
        <v>434</v>
      </c>
      <c r="E86" s="15" t="s">
        <v>444</v>
      </c>
      <c r="F86" s="15" t="s">
        <v>15</v>
      </c>
      <c r="G86" s="15">
        <v>12</v>
      </c>
      <c r="H86" s="15" t="s">
        <v>436</v>
      </c>
      <c r="I86" s="8"/>
      <c r="J86" s="17" t="s">
        <v>100</v>
      </c>
    </row>
    <row r="87" spans="1:10" x14ac:dyDescent="0.3">
      <c r="A87" s="13">
        <v>44945</v>
      </c>
      <c r="B87" s="14" t="s">
        <v>397</v>
      </c>
      <c r="C87" s="15" t="s">
        <v>12</v>
      </c>
      <c r="D87" s="15" t="s">
        <v>406</v>
      </c>
      <c r="E87" s="15" t="s">
        <v>449</v>
      </c>
      <c r="F87" s="15" t="s">
        <v>15</v>
      </c>
      <c r="G87" s="15">
        <v>75</v>
      </c>
      <c r="H87" s="15" t="s">
        <v>16</v>
      </c>
      <c r="I87" s="8"/>
      <c r="J87" s="17" t="s">
        <v>100</v>
      </c>
    </row>
    <row r="88" spans="1:10" x14ac:dyDescent="0.3">
      <c r="A88" s="13">
        <v>44945</v>
      </c>
      <c r="B88" s="14" t="s">
        <v>397</v>
      </c>
      <c r="C88" s="15" t="s">
        <v>12</v>
      </c>
      <c r="D88" s="15" t="s">
        <v>434</v>
      </c>
      <c r="E88" s="15" t="s">
        <v>447</v>
      </c>
      <c r="F88" s="15" t="s">
        <v>15</v>
      </c>
      <c r="G88" s="15">
        <v>12</v>
      </c>
      <c r="H88" s="15" t="s">
        <v>436</v>
      </c>
      <c r="I88" s="8"/>
      <c r="J88" s="17" t="s">
        <v>100</v>
      </c>
    </row>
    <row r="89" spans="1:10" x14ac:dyDescent="0.3">
      <c r="A89" s="13">
        <v>44946</v>
      </c>
      <c r="B89" s="14" t="s">
        <v>397</v>
      </c>
      <c r="C89" s="15" t="s">
        <v>12</v>
      </c>
      <c r="D89" s="15" t="s">
        <v>406</v>
      </c>
      <c r="E89" s="15" t="s">
        <v>446</v>
      </c>
      <c r="F89" s="15" t="s">
        <v>15</v>
      </c>
      <c r="G89" s="15">
        <v>75</v>
      </c>
      <c r="H89" s="15" t="s">
        <v>16</v>
      </c>
      <c r="I89" s="8"/>
      <c r="J89" s="17" t="s">
        <v>100</v>
      </c>
    </row>
    <row r="90" spans="1:10" x14ac:dyDescent="0.3">
      <c r="A90" s="13">
        <v>44946</v>
      </c>
      <c r="B90" s="14" t="s">
        <v>397</v>
      </c>
      <c r="C90" s="15" t="s">
        <v>12</v>
      </c>
      <c r="D90" s="15" t="s">
        <v>434</v>
      </c>
      <c r="E90" s="15" t="s">
        <v>450</v>
      </c>
      <c r="F90" s="15" t="s">
        <v>15</v>
      </c>
      <c r="G90" s="15">
        <v>12</v>
      </c>
      <c r="H90" s="15" t="s">
        <v>436</v>
      </c>
      <c r="I90" s="8"/>
      <c r="J90" s="17" t="s">
        <v>100</v>
      </c>
    </row>
    <row r="91" spans="1:10" x14ac:dyDescent="0.3">
      <c r="A91" s="13">
        <v>44949</v>
      </c>
      <c r="B91" s="14" t="s">
        <v>397</v>
      </c>
      <c r="C91" s="15" t="s">
        <v>12</v>
      </c>
      <c r="D91" s="15" t="s">
        <v>406</v>
      </c>
      <c r="E91" s="15" t="s">
        <v>446</v>
      </c>
      <c r="F91" s="15" t="s">
        <v>15</v>
      </c>
      <c r="G91" s="15">
        <v>75</v>
      </c>
      <c r="H91" s="15" t="s">
        <v>16</v>
      </c>
      <c r="I91" s="8"/>
      <c r="J91" s="17" t="s">
        <v>100</v>
      </c>
    </row>
    <row r="92" spans="1:10" x14ac:dyDescent="0.3">
      <c r="A92" s="13">
        <v>44950</v>
      </c>
      <c r="B92" s="14" t="s">
        <v>397</v>
      </c>
      <c r="C92" s="15" t="s">
        <v>12</v>
      </c>
      <c r="D92" s="15" t="s">
        <v>406</v>
      </c>
      <c r="E92" s="15" t="s">
        <v>455</v>
      </c>
      <c r="F92" s="15" t="s">
        <v>15</v>
      </c>
      <c r="G92" s="15">
        <v>75</v>
      </c>
      <c r="H92" s="15" t="s">
        <v>16</v>
      </c>
      <c r="I92" s="8"/>
      <c r="J92" s="17" t="s">
        <v>100</v>
      </c>
    </row>
  </sheetData>
  <sheetProtection formatCells="0" formatColumns="0" formatRows="0" insertColumns="0" insertRows="0" insertHyperlinks="0" deleteColumns="0" deleteRows="0" sort="0" autoFilter="0" pivotTables="0"/>
  <autoFilter ref="A1:J92" xr:uid="{00000000-0001-0000-0000-000000000000}">
    <sortState xmlns:xlrd2="http://schemas.microsoft.com/office/spreadsheetml/2017/richdata2" ref="A2:J92">
      <sortCondition ref="B1"/>
    </sortState>
  </autoFilter>
  <phoneticPr fontId="3"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57C16-5FB6-D54E-8149-6DF31A31397C}">
  <dimension ref="A1:L92"/>
  <sheetViews>
    <sheetView topLeftCell="I15" workbookViewId="0">
      <selection activeCell="L62" sqref="L62:L66"/>
    </sheetView>
  </sheetViews>
  <sheetFormatPr defaultColWidth="8.77734375" defaultRowHeight="14.4" x14ac:dyDescent="0.3"/>
  <cols>
    <col min="1" max="1" width="27.33203125" style="1" bestFit="1" customWidth="1"/>
    <col min="2" max="2" width="27.33203125" style="1" customWidth="1"/>
    <col min="3" max="3" width="12.77734375" bestFit="1" customWidth="1"/>
    <col min="4" max="4" width="14.44140625" bestFit="1" customWidth="1"/>
    <col min="5" max="5" width="65.6640625" bestFit="1" customWidth="1"/>
    <col min="6" max="6" width="10.44140625" bestFit="1" customWidth="1"/>
    <col min="9" max="9" width="19.6640625" bestFit="1" customWidth="1"/>
    <col min="10" max="10" width="46.33203125" bestFit="1" customWidth="1"/>
    <col min="11" max="11" width="37.109375" bestFit="1" customWidth="1"/>
    <col min="12" max="12" width="189.33203125" bestFit="1" customWidth="1"/>
  </cols>
  <sheetData>
    <row r="1" spans="1:12" x14ac:dyDescent="0.3">
      <c r="A1" s="2" t="s">
        <v>0</v>
      </c>
      <c r="B1" s="2" t="s">
        <v>1</v>
      </c>
      <c r="C1" s="3" t="s">
        <v>2</v>
      </c>
      <c r="D1" s="3" t="s">
        <v>3</v>
      </c>
      <c r="E1" s="3" t="s">
        <v>4</v>
      </c>
      <c r="F1" s="3" t="s">
        <v>5</v>
      </c>
      <c r="G1" s="3" t="s">
        <v>6</v>
      </c>
      <c r="H1" s="3" t="s">
        <v>7</v>
      </c>
      <c r="I1" s="3" t="s">
        <v>8</v>
      </c>
      <c r="J1" s="3" t="s">
        <v>497</v>
      </c>
      <c r="K1" s="74" t="s">
        <v>500</v>
      </c>
      <c r="L1" s="74" t="s">
        <v>501</v>
      </c>
    </row>
    <row r="2" spans="1:12" x14ac:dyDescent="0.3">
      <c r="A2" s="4">
        <v>44809</v>
      </c>
      <c r="B2" s="5" t="s">
        <v>11</v>
      </c>
      <c r="C2" s="6" t="s">
        <v>20</v>
      </c>
      <c r="D2" s="6" t="s">
        <v>26</v>
      </c>
      <c r="E2" s="6" t="s">
        <v>27</v>
      </c>
      <c r="F2" s="6" t="s">
        <v>15</v>
      </c>
      <c r="G2" s="6">
        <v>60</v>
      </c>
      <c r="H2" s="6" t="s">
        <v>28</v>
      </c>
      <c r="I2" s="19" t="s">
        <v>377</v>
      </c>
      <c r="J2" s="20" t="s">
        <v>498</v>
      </c>
      <c r="K2" s="59" t="s">
        <v>502</v>
      </c>
      <c r="L2" s="56" t="s">
        <v>503</v>
      </c>
    </row>
    <row r="3" spans="1:12" x14ac:dyDescent="0.3">
      <c r="A3" s="4">
        <v>44810</v>
      </c>
      <c r="B3" s="5" t="s">
        <v>11</v>
      </c>
      <c r="C3" s="6" t="s">
        <v>20</v>
      </c>
      <c r="D3" s="6" t="s">
        <v>37</v>
      </c>
      <c r="E3" s="6" t="s">
        <v>38</v>
      </c>
      <c r="F3" s="6" t="s">
        <v>15</v>
      </c>
      <c r="G3" s="6">
        <v>90</v>
      </c>
      <c r="H3" s="6" t="s">
        <v>16</v>
      </c>
      <c r="I3" s="19" t="s">
        <v>43</v>
      </c>
      <c r="J3" s="20" t="s">
        <v>498</v>
      </c>
      <c r="K3" s="59" t="s">
        <v>504</v>
      </c>
      <c r="L3" s="59" t="s">
        <v>505</v>
      </c>
    </row>
    <row r="4" spans="1:12" x14ac:dyDescent="0.3">
      <c r="A4" s="4">
        <v>44812</v>
      </c>
      <c r="B4" s="5" t="s">
        <v>11</v>
      </c>
      <c r="C4" s="6" t="s">
        <v>20</v>
      </c>
      <c r="D4" s="6" t="s">
        <v>26</v>
      </c>
      <c r="E4" s="6" t="s">
        <v>56</v>
      </c>
      <c r="F4" s="6" t="s">
        <v>15</v>
      </c>
      <c r="G4" s="6">
        <v>60</v>
      </c>
      <c r="H4" s="6" t="s">
        <v>28</v>
      </c>
      <c r="I4" s="19" t="s">
        <v>377</v>
      </c>
      <c r="J4" s="20" t="s">
        <v>498</v>
      </c>
      <c r="K4" s="59" t="s">
        <v>502</v>
      </c>
      <c r="L4" s="56" t="s">
        <v>503</v>
      </c>
    </row>
    <row r="5" spans="1:12" x14ac:dyDescent="0.3">
      <c r="A5" s="4">
        <v>44816</v>
      </c>
      <c r="B5" s="5" t="s">
        <v>11</v>
      </c>
      <c r="C5" s="6" t="s">
        <v>20</v>
      </c>
      <c r="D5" s="6" t="s">
        <v>26</v>
      </c>
      <c r="E5" s="6" t="s">
        <v>27</v>
      </c>
      <c r="F5" s="6" t="s">
        <v>15</v>
      </c>
      <c r="G5" s="6">
        <v>60</v>
      </c>
      <c r="H5" s="6" t="s">
        <v>28</v>
      </c>
      <c r="I5" s="19" t="s">
        <v>377</v>
      </c>
      <c r="J5" s="20" t="s">
        <v>498</v>
      </c>
      <c r="K5" s="59" t="s">
        <v>502</v>
      </c>
      <c r="L5" s="56" t="s">
        <v>503</v>
      </c>
    </row>
    <row r="6" spans="1:12" x14ac:dyDescent="0.3">
      <c r="A6" s="4">
        <v>44817</v>
      </c>
      <c r="B6" s="5" t="s">
        <v>11</v>
      </c>
      <c r="C6" s="6" t="s">
        <v>20</v>
      </c>
      <c r="D6" s="6" t="s">
        <v>37</v>
      </c>
      <c r="E6" s="6" t="s">
        <v>38</v>
      </c>
      <c r="F6" s="6" t="s">
        <v>15</v>
      </c>
      <c r="G6" s="6">
        <v>90</v>
      </c>
      <c r="H6" s="6" t="s">
        <v>16</v>
      </c>
      <c r="I6" s="19" t="s">
        <v>43</v>
      </c>
      <c r="J6" s="20" t="s">
        <v>498</v>
      </c>
      <c r="K6" s="59" t="s">
        <v>504</v>
      </c>
      <c r="L6" s="59" t="s">
        <v>505</v>
      </c>
    </row>
    <row r="7" spans="1:12" x14ac:dyDescent="0.3">
      <c r="A7" s="4">
        <v>44819</v>
      </c>
      <c r="B7" s="5" t="s">
        <v>11</v>
      </c>
      <c r="C7" s="6" t="s">
        <v>20</v>
      </c>
      <c r="D7" s="6" t="s">
        <v>26</v>
      </c>
      <c r="E7" s="6" t="s">
        <v>56</v>
      </c>
      <c r="F7" s="6" t="s">
        <v>15</v>
      </c>
      <c r="G7" s="6">
        <v>60</v>
      </c>
      <c r="H7" s="6" t="s">
        <v>28</v>
      </c>
      <c r="I7" s="19" t="s">
        <v>377</v>
      </c>
      <c r="J7" s="20" t="s">
        <v>498</v>
      </c>
      <c r="K7" s="59" t="s">
        <v>502</v>
      </c>
      <c r="L7" s="56" t="s">
        <v>503</v>
      </c>
    </row>
    <row r="8" spans="1:12" x14ac:dyDescent="0.3">
      <c r="A8" s="4">
        <v>44823</v>
      </c>
      <c r="B8" s="5" t="s">
        <v>11</v>
      </c>
      <c r="C8" s="6" t="s">
        <v>20</v>
      </c>
      <c r="D8" s="6" t="s">
        <v>26</v>
      </c>
      <c r="E8" s="6" t="s">
        <v>27</v>
      </c>
      <c r="F8" s="6" t="s">
        <v>15</v>
      </c>
      <c r="G8" s="6">
        <v>60</v>
      </c>
      <c r="H8" s="6" t="s">
        <v>28</v>
      </c>
      <c r="I8" s="19" t="s">
        <v>377</v>
      </c>
      <c r="J8" s="20" t="s">
        <v>498</v>
      </c>
      <c r="K8" s="59" t="s">
        <v>502</v>
      </c>
      <c r="L8" s="56" t="s">
        <v>503</v>
      </c>
    </row>
    <row r="9" spans="1:12" x14ac:dyDescent="0.3">
      <c r="A9" s="4">
        <v>44824</v>
      </c>
      <c r="B9" s="5" t="s">
        <v>11</v>
      </c>
      <c r="C9" s="6" t="s">
        <v>20</v>
      </c>
      <c r="D9" s="6" t="s">
        <v>37</v>
      </c>
      <c r="E9" s="6" t="s">
        <v>38</v>
      </c>
      <c r="F9" s="6" t="s">
        <v>15</v>
      </c>
      <c r="G9" s="6">
        <v>90</v>
      </c>
      <c r="H9" s="6" t="s">
        <v>16</v>
      </c>
      <c r="I9" s="19" t="s">
        <v>43</v>
      </c>
      <c r="J9" s="20" t="s">
        <v>498</v>
      </c>
      <c r="K9" s="59" t="s">
        <v>504</v>
      </c>
      <c r="L9" s="59" t="s">
        <v>505</v>
      </c>
    </row>
    <row r="10" spans="1:12" x14ac:dyDescent="0.3">
      <c r="A10" s="4">
        <v>44825</v>
      </c>
      <c r="B10" s="5" t="s">
        <v>11</v>
      </c>
      <c r="C10" s="6" t="s">
        <v>82</v>
      </c>
      <c r="D10" s="6" t="s">
        <v>37</v>
      </c>
      <c r="E10" s="18" t="s">
        <v>499</v>
      </c>
      <c r="F10" s="6" t="s">
        <v>15</v>
      </c>
      <c r="G10" s="6">
        <v>90</v>
      </c>
      <c r="H10" s="6" t="s">
        <v>16</v>
      </c>
      <c r="I10" s="19" t="s">
        <v>43</v>
      </c>
      <c r="J10" s="20" t="s">
        <v>498</v>
      </c>
      <c r="K10" s="59" t="s">
        <v>504</v>
      </c>
      <c r="L10" s="59" t="s">
        <v>505</v>
      </c>
    </row>
    <row r="11" spans="1:12" x14ac:dyDescent="0.3">
      <c r="A11" s="4">
        <v>44825</v>
      </c>
      <c r="B11" s="5" t="s">
        <v>11</v>
      </c>
      <c r="C11" s="6" t="s">
        <v>20</v>
      </c>
      <c r="D11" s="6" t="s">
        <v>98</v>
      </c>
      <c r="E11" s="6" t="s">
        <v>99</v>
      </c>
      <c r="F11" s="6" t="s">
        <v>15</v>
      </c>
      <c r="G11" s="6">
        <v>50</v>
      </c>
      <c r="H11" s="6" t="s">
        <v>28</v>
      </c>
      <c r="I11" s="8"/>
      <c r="J11" s="17" t="s">
        <v>100</v>
      </c>
      <c r="K11" s="59" t="s">
        <v>504</v>
      </c>
      <c r="L11" s="61" t="s">
        <v>506</v>
      </c>
    </row>
    <row r="12" spans="1:12" x14ac:dyDescent="0.3">
      <c r="A12" s="4">
        <v>44825</v>
      </c>
      <c r="B12" s="5" t="s">
        <v>11</v>
      </c>
      <c r="C12" s="6" t="s">
        <v>12</v>
      </c>
      <c r="D12" s="6" t="s">
        <v>13</v>
      </c>
      <c r="E12" s="6" t="s">
        <v>106</v>
      </c>
      <c r="F12" s="6" t="s">
        <v>15</v>
      </c>
      <c r="G12" s="6">
        <v>30</v>
      </c>
      <c r="H12" s="6" t="s">
        <v>16</v>
      </c>
      <c r="I12" s="8"/>
      <c r="J12" s="17" t="s">
        <v>100</v>
      </c>
      <c r="K12" s="59" t="s">
        <v>504</v>
      </c>
      <c r="L12" s="56" t="s">
        <v>507</v>
      </c>
    </row>
    <row r="13" spans="1:12" x14ac:dyDescent="0.3">
      <c r="A13" s="4">
        <v>44826</v>
      </c>
      <c r="B13" s="5" t="s">
        <v>11</v>
      </c>
      <c r="C13" s="6" t="s">
        <v>20</v>
      </c>
      <c r="D13" s="6" t="s">
        <v>26</v>
      </c>
      <c r="E13" s="6" t="s">
        <v>56</v>
      </c>
      <c r="F13" s="6" t="s">
        <v>15</v>
      </c>
      <c r="G13" s="6">
        <v>60</v>
      </c>
      <c r="H13" s="6" t="s">
        <v>28</v>
      </c>
      <c r="I13" s="19" t="s">
        <v>377</v>
      </c>
      <c r="J13" s="20" t="s">
        <v>498</v>
      </c>
      <c r="K13" s="59" t="s">
        <v>502</v>
      </c>
      <c r="L13" s="56" t="s">
        <v>503</v>
      </c>
    </row>
    <row r="14" spans="1:12" x14ac:dyDescent="0.3">
      <c r="A14" s="4">
        <v>44830</v>
      </c>
      <c r="B14" s="5" t="s">
        <v>11</v>
      </c>
      <c r="C14" s="6" t="s">
        <v>20</v>
      </c>
      <c r="D14" s="6" t="s">
        <v>26</v>
      </c>
      <c r="E14" s="6" t="s">
        <v>27</v>
      </c>
      <c r="F14" s="6" t="s">
        <v>15</v>
      </c>
      <c r="G14" s="6">
        <v>60</v>
      </c>
      <c r="H14" s="6" t="s">
        <v>28</v>
      </c>
      <c r="I14" s="19" t="s">
        <v>377</v>
      </c>
      <c r="J14" s="20" t="s">
        <v>498</v>
      </c>
      <c r="K14" s="59" t="s">
        <v>502</v>
      </c>
      <c r="L14" s="56" t="s">
        <v>503</v>
      </c>
    </row>
    <row r="15" spans="1:12" x14ac:dyDescent="0.3">
      <c r="A15" s="4">
        <v>44831</v>
      </c>
      <c r="B15" s="5" t="s">
        <v>11</v>
      </c>
      <c r="C15" s="6" t="s">
        <v>20</v>
      </c>
      <c r="D15" s="6" t="s">
        <v>37</v>
      </c>
      <c r="E15" s="6" t="s">
        <v>38</v>
      </c>
      <c r="F15" s="6" t="s">
        <v>15</v>
      </c>
      <c r="G15" s="6">
        <v>90</v>
      </c>
      <c r="H15" s="6" t="s">
        <v>16</v>
      </c>
      <c r="I15" s="19" t="s">
        <v>43</v>
      </c>
      <c r="J15" s="20" t="s">
        <v>498</v>
      </c>
      <c r="K15" s="59" t="s">
        <v>504</v>
      </c>
      <c r="L15" s="59" t="s">
        <v>505</v>
      </c>
    </row>
    <row r="16" spans="1:12" x14ac:dyDescent="0.3">
      <c r="A16" s="4">
        <v>44833</v>
      </c>
      <c r="B16" s="5" t="s">
        <v>11</v>
      </c>
      <c r="C16" s="6" t="s">
        <v>20</v>
      </c>
      <c r="D16" s="6" t="s">
        <v>26</v>
      </c>
      <c r="E16" s="6" t="s">
        <v>56</v>
      </c>
      <c r="F16" s="6" t="s">
        <v>15</v>
      </c>
      <c r="G16" s="6">
        <v>60</v>
      </c>
      <c r="H16" s="6" t="s">
        <v>28</v>
      </c>
      <c r="I16" s="19" t="s">
        <v>377</v>
      </c>
      <c r="J16" s="20" t="s">
        <v>498</v>
      </c>
      <c r="K16" s="59" t="s">
        <v>502</v>
      </c>
      <c r="L16" s="56" t="s">
        <v>503</v>
      </c>
    </row>
    <row r="17" spans="1:12" x14ac:dyDescent="0.3">
      <c r="A17" s="4">
        <v>44834</v>
      </c>
      <c r="B17" s="5" t="s">
        <v>11</v>
      </c>
      <c r="C17" s="6" t="s">
        <v>12</v>
      </c>
      <c r="D17" s="6" t="s">
        <v>73</v>
      </c>
      <c r="E17" s="6" t="s">
        <v>163</v>
      </c>
      <c r="F17" s="6" t="s">
        <v>15</v>
      </c>
      <c r="G17" s="6">
        <v>25</v>
      </c>
      <c r="H17" s="6" t="s">
        <v>84</v>
      </c>
      <c r="I17" s="8"/>
      <c r="J17" s="17" t="s">
        <v>100</v>
      </c>
      <c r="K17" s="61" t="s">
        <v>508</v>
      </c>
      <c r="L17" s="62" t="s">
        <v>509</v>
      </c>
    </row>
    <row r="18" spans="1:12" x14ac:dyDescent="0.3">
      <c r="A18" s="4">
        <v>44837</v>
      </c>
      <c r="B18" s="5" t="s">
        <v>11</v>
      </c>
      <c r="C18" s="6" t="s">
        <v>20</v>
      </c>
      <c r="D18" s="6" t="s">
        <v>26</v>
      </c>
      <c r="E18" s="6" t="s">
        <v>27</v>
      </c>
      <c r="F18" s="6" t="s">
        <v>15</v>
      </c>
      <c r="G18" s="6">
        <v>60</v>
      </c>
      <c r="H18" s="6" t="s">
        <v>28</v>
      </c>
      <c r="I18" s="19" t="s">
        <v>377</v>
      </c>
      <c r="J18" s="20" t="s">
        <v>498</v>
      </c>
      <c r="K18" s="59" t="s">
        <v>502</v>
      </c>
      <c r="L18" s="56" t="s">
        <v>503</v>
      </c>
    </row>
    <row r="19" spans="1:12" x14ac:dyDescent="0.3">
      <c r="A19" s="4">
        <v>44837</v>
      </c>
      <c r="B19" s="5" t="s">
        <v>11</v>
      </c>
      <c r="C19" s="6" t="s">
        <v>82</v>
      </c>
      <c r="D19" s="6" t="s">
        <v>73</v>
      </c>
      <c r="E19" s="6" t="s">
        <v>166</v>
      </c>
      <c r="F19" s="6" t="s">
        <v>15</v>
      </c>
      <c r="G19" s="6">
        <v>25</v>
      </c>
      <c r="H19" s="6" t="s">
        <v>84</v>
      </c>
      <c r="I19" s="8"/>
      <c r="J19" s="17" t="s">
        <v>100</v>
      </c>
      <c r="K19" s="61" t="s">
        <v>508</v>
      </c>
      <c r="L19" s="62" t="s">
        <v>510</v>
      </c>
    </row>
    <row r="20" spans="1:12" x14ac:dyDescent="0.3">
      <c r="A20" s="4">
        <v>44837</v>
      </c>
      <c r="B20" s="5" t="s">
        <v>11</v>
      </c>
      <c r="C20" s="6" t="s">
        <v>87</v>
      </c>
      <c r="D20" s="6" t="s">
        <v>73</v>
      </c>
      <c r="E20" s="6" t="s">
        <v>170</v>
      </c>
      <c r="F20" s="6" t="s">
        <v>15</v>
      </c>
      <c r="G20" s="6">
        <v>25</v>
      </c>
      <c r="H20" s="6" t="s">
        <v>84</v>
      </c>
      <c r="I20" s="8"/>
      <c r="J20" s="17" t="s">
        <v>100</v>
      </c>
      <c r="K20" s="61" t="s">
        <v>508</v>
      </c>
      <c r="L20" s="62" t="s">
        <v>509</v>
      </c>
    </row>
    <row r="21" spans="1:12" x14ac:dyDescent="0.3">
      <c r="A21" s="4">
        <v>44839</v>
      </c>
      <c r="B21" s="5" t="s">
        <v>11</v>
      </c>
      <c r="C21" s="6" t="s">
        <v>12</v>
      </c>
      <c r="D21" s="6" t="s">
        <v>73</v>
      </c>
      <c r="E21" s="6" t="s">
        <v>184</v>
      </c>
      <c r="F21" s="6" t="s">
        <v>15</v>
      </c>
      <c r="G21" s="6">
        <v>25</v>
      </c>
      <c r="H21" s="6" t="s">
        <v>84</v>
      </c>
      <c r="I21" s="8"/>
      <c r="J21" s="17" t="s">
        <v>100</v>
      </c>
      <c r="K21" s="61" t="s">
        <v>508</v>
      </c>
      <c r="L21" s="62" t="s">
        <v>509</v>
      </c>
    </row>
    <row r="22" spans="1:12" x14ac:dyDescent="0.3">
      <c r="A22" s="4">
        <v>44840</v>
      </c>
      <c r="B22" s="5" t="s">
        <v>11</v>
      </c>
      <c r="C22" s="6" t="s">
        <v>20</v>
      </c>
      <c r="D22" s="6" t="s">
        <v>26</v>
      </c>
      <c r="E22" s="6" t="s">
        <v>56</v>
      </c>
      <c r="F22" s="6" t="s">
        <v>15</v>
      </c>
      <c r="G22" s="6">
        <v>60</v>
      </c>
      <c r="H22" s="6" t="s">
        <v>28</v>
      </c>
      <c r="I22" s="19" t="s">
        <v>377</v>
      </c>
      <c r="J22" s="20" t="s">
        <v>498</v>
      </c>
      <c r="K22" s="59" t="s">
        <v>502</v>
      </c>
      <c r="L22" s="56" t="s">
        <v>503</v>
      </c>
    </row>
    <row r="23" spans="1:12" x14ac:dyDescent="0.3">
      <c r="A23" s="4">
        <v>44841</v>
      </c>
      <c r="B23" s="5" t="s">
        <v>11</v>
      </c>
      <c r="C23" s="6" t="s">
        <v>12</v>
      </c>
      <c r="D23" s="6" t="s">
        <v>73</v>
      </c>
      <c r="E23" s="6" t="s">
        <v>197</v>
      </c>
      <c r="F23" s="6" t="s">
        <v>15</v>
      </c>
      <c r="G23" s="6">
        <v>25</v>
      </c>
      <c r="H23" s="6" t="s">
        <v>84</v>
      </c>
      <c r="I23" s="8"/>
      <c r="J23" s="17" t="s">
        <v>100</v>
      </c>
      <c r="K23" s="61" t="s">
        <v>508</v>
      </c>
      <c r="L23" s="62" t="s">
        <v>509</v>
      </c>
    </row>
    <row r="24" spans="1:12" x14ac:dyDescent="0.3">
      <c r="A24" s="4">
        <v>44844</v>
      </c>
      <c r="B24" s="5" t="s">
        <v>11</v>
      </c>
      <c r="C24" s="6" t="s">
        <v>20</v>
      </c>
      <c r="D24" s="6" t="s">
        <v>26</v>
      </c>
      <c r="E24" s="6" t="s">
        <v>27</v>
      </c>
      <c r="F24" s="6" t="s">
        <v>15</v>
      </c>
      <c r="G24" s="6">
        <v>60</v>
      </c>
      <c r="H24" s="6" t="s">
        <v>28</v>
      </c>
      <c r="I24" s="19" t="s">
        <v>377</v>
      </c>
      <c r="J24" s="20" t="s">
        <v>498</v>
      </c>
      <c r="K24" s="59" t="s">
        <v>502</v>
      </c>
      <c r="L24" s="56" t="s">
        <v>503</v>
      </c>
    </row>
    <row r="25" spans="1:12" x14ac:dyDescent="0.3">
      <c r="A25" s="4">
        <v>44845</v>
      </c>
      <c r="B25" s="5" t="s">
        <v>11</v>
      </c>
      <c r="C25" s="6" t="s">
        <v>20</v>
      </c>
      <c r="D25" s="6" t="s">
        <v>37</v>
      </c>
      <c r="E25" s="6" t="s">
        <v>38</v>
      </c>
      <c r="F25" s="6" t="s">
        <v>15</v>
      </c>
      <c r="G25" s="6">
        <v>90</v>
      </c>
      <c r="H25" s="6" t="s">
        <v>16</v>
      </c>
      <c r="I25" s="19" t="s">
        <v>43</v>
      </c>
      <c r="J25" s="20" t="s">
        <v>498</v>
      </c>
      <c r="K25" s="59" t="s">
        <v>504</v>
      </c>
      <c r="L25" s="59" t="s">
        <v>505</v>
      </c>
    </row>
    <row r="26" spans="1:12" x14ac:dyDescent="0.3">
      <c r="A26" s="4">
        <v>44846</v>
      </c>
      <c r="B26" s="5" t="s">
        <v>11</v>
      </c>
      <c r="C26" s="6" t="s">
        <v>82</v>
      </c>
      <c r="D26" s="6" t="s">
        <v>37</v>
      </c>
      <c r="E26" s="6" t="s">
        <v>217</v>
      </c>
      <c r="F26" s="6" t="s">
        <v>15</v>
      </c>
      <c r="G26" s="6">
        <v>90</v>
      </c>
      <c r="H26" s="6" t="s">
        <v>218</v>
      </c>
      <c r="I26" s="19" t="s">
        <v>43</v>
      </c>
      <c r="J26" s="20" t="s">
        <v>498</v>
      </c>
      <c r="K26" s="59" t="s">
        <v>504</v>
      </c>
      <c r="L26" s="59" t="s">
        <v>505</v>
      </c>
    </row>
    <row r="27" spans="1:12" x14ac:dyDescent="0.3">
      <c r="A27" s="4">
        <v>44846</v>
      </c>
      <c r="B27" s="5" t="s">
        <v>11</v>
      </c>
      <c r="C27" s="6" t="s">
        <v>12</v>
      </c>
      <c r="D27" s="6" t="s">
        <v>13</v>
      </c>
      <c r="E27" s="6" t="s">
        <v>106</v>
      </c>
      <c r="F27" s="6" t="s">
        <v>15</v>
      </c>
      <c r="G27" s="6">
        <v>30</v>
      </c>
      <c r="H27" s="6" t="s">
        <v>16</v>
      </c>
      <c r="I27" s="8"/>
      <c r="J27" s="17" t="s">
        <v>100</v>
      </c>
      <c r="K27" s="59" t="s">
        <v>504</v>
      </c>
      <c r="L27" s="60" t="s">
        <v>511</v>
      </c>
    </row>
    <row r="28" spans="1:12" x14ac:dyDescent="0.3">
      <c r="A28" s="4">
        <v>44847</v>
      </c>
      <c r="B28" s="5" t="s">
        <v>11</v>
      </c>
      <c r="C28" s="6" t="s">
        <v>20</v>
      </c>
      <c r="D28" s="6" t="s">
        <v>26</v>
      </c>
      <c r="E28" s="6" t="s">
        <v>56</v>
      </c>
      <c r="F28" s="6" t="s">
        <v>15</v>
      </c>
      <c r="G28" s="6">
        <v>60</v>
      </c>
      <c r="H28" s="6" t="s">
        <v>28</v>
      </c>
      <c r="I28" s="19" t="s">
        <v>377</v>
      </c>
      <c r="J28" s="20" t="s">
        <v>498</v>
      </c>
      <c r="K28" s="59" t="s">
        <v>502</v>
      </c>
      <c r="L28" s="56" t="s">
        <v>503</v>
      </c>
    </row>
    <row r="29" spans="1:12" x14ac:dyDescent="0.3">
      <c r="A29" s="4">
        <v>44851</v>
      </c>
      <c r="B29" s="5" t="s">
        <v>11</v>
      </c>
      <c r="C29" s="6" t="s">
        <v>20</v>
      </c>
      <c r="D29" s="6" t="s">
        <v>26</v>
      </c>
      <c r="E29" s="6" t="s">
        <v>27</v>
      </c>
      <c r="F29" s="6" t="s">
        <v>15</v>
      </c>
      <c r="G29" s="6">
        <v>60</v>
      </c>
      <c r="H29" s="6" t="s">
        <v>28</v>
      </c>
      <c r="I29" s="19" t="s">
        <v>377</v>
      </c>
      <c r="J29" s="20" t="s">
        <v>498</v>
      </c>
      <c r="K29" s="59" t="s">
        <v>502</v>
      </c>
      <c r="L29" s="56" t="s">
        <v>503</v>
      </c>
    </row>
    <row r="30" spans="1:12" x14ac:dyDescent="0.3">
      <c r="A30" s="4">
        <v>44852</v>
      </c>
      <c r="B30" s="5" t="s">
        <v>11</v>
      </c>
      <c r="C30" s="6" t="s">
        <v>20</v>
      </c>
      <c r="D30" s="6" t="s">
        <v>37</v>
      </c>
      <c r="E30" s="6" t="s">
        <v>38</v>
      </c>
      <c r="F30" s="6" t="s">
        <v>15</v>
      </c>
      <c r="G30" s="6">
        <v>90</v>
      </c>
      <c r="H30" s="6" t="s">
        <v>16</v>
      </c>
      <c r="I30" s="19" t="s">
        <v>43</v>
      </c>
      <c r="J30" s="20" t="s">
        <v>498</v>
      </c>
      <c r="K30" s="59" t="s">
        <v>504</v>
      </c>
      <c r="L30" s="59" t="s">
        <v>505</v>
      </c>
    </row>
    <row r="31" spans="1:12" x14ac:dyDescent="0.3">
      <c r="A31" s="4">
        <v>44854</v>
      </c>
      <c r="B31" s="5" t="s">
        <v>11</v>
      </c>
      <c r="C31" s="6" t="s">
        <v>20</v>
      </c>
      <c r="D31" s="6" t="s">
        <v>26</v>
      </c>
      <c r="E31" s="6" t="s">
        <v>56</v>
      </c>
      <c r="F31" s="6" t="s">
        <v>15</v>
      </c>
      <c r="G31" s="6">
        <v>60</v>
      </c>
      <c r="H31" s="6" t="s">
        <v>28</v>
      </c>
      <c r="I31" s="19" t="s">
        <v>377</v>
      </c>
      <c r="J31" s="20" t="s">
        <v>498</v>
      </c>
      <c r="K31" s="59" t="s">
        <v>502</v>
      </c>
      <c r="L31" s="56" t="s">
        <v>503</v>
      </c>
    </row>
    <row r="32" spans="1:12" x14ac:dyDescent="0.3">
      <c r="A32" s="9">
        <v>44866</v>
      </c>
      <c r="B32" s="10" t="s">
        <v>246</v>
      </c>
      <c r="C32" s="11" t="s">
        <v>20</v>
      </c>
      <c r="D32" s="11" t="s">
        <v>253</v>
      </c>
      <c r="E32" s="11" t="s">
        <v>254</v>
      </c>
      <c r="F32" s="11" t="s">
        <v>255</v>
      </c>
      <c r="G32" s="11">
        <v>130</v>
      </c>
      <c r="H32" s="11" t="s">
        <v>249</v>
      </c>
      <c r="I32" s="12"/>
      <c r="J32" s="16" t="s">
        <v>256</v>
      </c>
      <c r="L32" t="s">
        <v>512</v>
      </c>
    </row>
    <row r="33" spans="1:12" x14ac:dyDescent="0.3">
      <c r="A33" s="9">
        <v>44867</v>
      </c>
      <c r="B33" s="10" t="s">
        <v>246</v>
      </c>
      <c r="C33" s="11" t="s">
        <v>20</v>
      </c>
      <c r="D33" s="11" t="s">
        <v>253</v>
      </c>
      <c r="E33" s="11" t="s">
        <v>260</v>
      </c>
      <c r="F33" s="11" t="s">
        <v>255</v>
      </c>
      <c r="G33" s="11">
        <v>130</v>
      </c>
      <c r="H33" s="11" t="s">
        <v>249</v>
      </c>
      <c r="I33" s="12"/>
      <c r="J33" s="16" t="s">
        <v>256</v>
      </c>
      <c r="L33" t="s">
        <v>512</v>
      </c>
    </row>
    <row r="34" spans="1:12" x14ac:dyDescent="0.3">
      <c r="A34" s="9">
        <v>44868</v>
      </c>
      <c r="B34" s="10" t="s">
        <v>246</v>
      </c>
      <c r="C34" s="11" t="s">
        <v>20</v>
      </c>
      <c r="D34" s="11" t="s">
        <v>253</v>
      </c>
      <c r="E34" s="11" t="s">
        <v>265</v>
      </c>
      <c r="F34" s="11" t="s">
        <v>255</v>
      </c>
      <c r="G34" s="11">
        <v>130</v>
      </c>
      <c r="H34" s="11" t="s">
        <v>249</v>
      </c>
      <c r="I34" s="12"/>
      <c r="J34" s="16" t="s">
        <v>256</v>
      </c>
      <c r="L34" t="s">
        <v>512</v>
      </c>
    </row>
    <row r="35" spans="1:12" x14ac:dyDescent="0.3">
      <c r="A35" s="9">
        <v>44869</v>
      </c>
      <c r="B35" s="10" t="s">
        <v>246</v>
      </c>
      <c r="C35" s="11" t="s">
        <v>20</v>
      </c>
      <c r="D35" s="11" t="s">
        <v>253</v>
      </c>
      <c r="E35" s="11" t="s">
        <v>267</v>
      </c>
      <c r="F35" s="11" t="s">
        <v>255</v>
      </c>
      <c r="G35" s="11">
        <v>130</v>
      </c>
      <c r="H35" s="11" t="s">
        <v>249</v>
      </c>
      <c r="I35" s="12"/>
      <c r="J35" s="16" t="s">
        <v>256</v>
      </c>
      <c r="L35" t="s">
        <v>512</v>
      </c>
    </row>
    <row r="36" spans="1:12" x14ac:dyDescent="0.3">
      <c r="A36" s="9">
        <v>44873</v>
      </c>
      <c r="B36" s="10" t="s">
        <v>246</v>
      </c>
      <c r="C36" s="11" t="s">
        <v>20</v>
      </c>
      <c r="D36" s="11" t="s">
        <v>253</v>
      </c>
      <c r="E36" s="11" t="s">
        <v>254</v>
      </c>
      <c r="F36" s="11" t="s">
        <v>255</v>
      </c>
      <c r="G36" s="11">
        <v>130</v>
      </c>
      <c r="H36" s="11" t="s">
        <v>249</v>
      </c>
      <c r="I36" s="12"/>
      <c r="J36" s="16" t="s">
        <v>256</v>
      </c>
      <c r="L36" t="s">
        <v>512</v>
      </c>
    </row>
    <row r="37" spans="1:12" x14ac:dyDescent="0.3">
      <c r="A37" s="9">
        <v>44874</v>
      </c>
      <c r="B37" s="10" t="s">
        <v>246</v>
      </c>
      <c r="C37" s="11" t="s">
        <v>20</v>
      </c>
      <c r="D37" s="11" t="s">
        <v>253</v>
      </c>
      <c r="E37" s="11" t="s">
        <v>260</v>
      </c>
      <c r="F37" s="11" t="s">
        <v>255</v>
      </c>
      <c r="G37" s="11">
        <v>130</v>
      </c>
      <c r="H37" s="11" t="s">
        <v>249</v>
      </c>
      <c r="I37" s="12"/>
      <c r="J37" s="16" t="s">
        <v>256</v>
      </c>
      <c r="L37" t="s">
        <v>512</v>
      </c>
    </row>
    <row r="38" spans="1:12" x14ac:dyDescent="0.3">
      <c r="A38" s="9">
        <v>44875</v>
      </c>
      <c r="B38" s="10" t="s">
        <v>246</v>
      </c>
      <c r="C38" s="11" t="s">
        <v>20</v>
      </c>
      <c r="D38" s="11" t="s">
        <v>253</v>
      </c>
      <c r="E38" s="11" t="s">
        <v>265</v>
      </c>
      <c r="F38" s="11" t="s">
        <v>255</v>
      </c>
      <c r="G38" s="11">
        <v>130</v>
      </c>
      <c r="H38" s="11" t="s">
        <v>249</v>
      </c>
      <c r="I38" s="12"/>
      <c r="J38" s="16" t="s">
        <v>256</v>
      </c>
      <c r="L38" t="s">
        <v>512</v>
      </c>
    </row>
    <row r="39" spans="1:12" x14ac:dyDescent="0.3">
      <c r="A39" s="9">
        <v>44876</v>
      </c>
      <c r="B39" s="10" t="s">
        <v>246</v>
      </c>
      <c r="C39" s="11" t="s">
        <v>20</v>
      </c>
      <c r="D39" s="11" t="s">
        <v>253</v>
      </c>
      <c r="E39" s="11" t="s">
        <v>267</v>
      </c>
      <c r="F39" s="11" t="s">
        <v>255</v>
      </c>
      <c r="G39" s="11">
        <v>130</v>
      </c>
      <c r="H39" s="11" t="s">
        <v>249</v>
      </c>
      <c r="I39" s="12"/>
      <c r="J39" s="16" t="s">
        <v>256</v>
      </c>
      <c r="L39" t="s">
        <v>512</v>
      </c>
    </row>
    <row r="40" spans="1:12" x14ac:dyDescent="0.3">
      <c r="A40" s="9">
        <v>44880</v>
      </c>
      <c r="B40" s="10" t="s">
        <v>246</v>
      </c>
      <c r="C40" s="11" t="s">
        <v>20</v>
      </c>
      <c r="D40" s="11" t="s">
        <v>253</v>
      </c>
      <c r="E40" s="11" t="s">
        <v>254</v>
      </c>
      <c r="F40" s="11" t="s">
        <v>255</v>
      </c>
      <c r="G40" s="11">
        <v>130</v>
      </c>
      <c r="H40" s="11" t="s">
        <v>249</v>
      </c>
      <c r="I40" s="12"/>
      <c r="J40" s="16" t="s">
        <v>256</v>
      </c>
      <c r="L40" t="s">
        <v>512</v>
      </c>
    </row>
    <row r="41" spans="1:12" x14ac:dyDescent="0.3">
      <c r="A41" s="9">
        <v>44881</v>
      </c>
      <c r="B41" s="10" t="s">
        <v>246</v>
      </c>
      <c r="C41" s="11" t="s">
        <v>20</v>
      </c>
      <c r="D41" s="11" t="s">
        <v>253</v>
      </c>
      <c r="E41" s="11" t="s">
        <v>260</v>
      </c>
      <c r="F41" s="11" t="s">
        <v>255</v>
      </c>
      <c r="G41" s="11">
        <v>130</v>
      </c>
      <c r="H41" s="11" t="s">
        <v>249</v>
      </c>
      <c r="I41" s="12"/>
      <c r="J41" s="16" t="s">
        <v>256</v>
      </c>
      <c r="L41" t="s">
        <v>512</v>
      </c>
    </row>
    <row r="42" spans="1:12" x14ac:dyDescent="0.3">
      <c r="A42" s="9">
        <v>44882</v>
      </c>
      <c r="B42" s="10" t="s">
        <v>246</v>
      </c>
      <c r="C42" s="11" t="s">
        <v>20</v>
      </c>
      <c r="D42" s="11" t="s">
        <v>253</v>
      </c>
      <c r="E42" s="11" t="s">
        <v>265</v>
      </c>
      <c r="F42" s="11" t="s">
        <v>255</v>
      </c>
      <c r="G42" s="11">
        <v>130</v>
      </c>
      <c r="H42" s="11" t="s">
        <v>249</v>
      </c>
      <c r="I42" s="12"/>
      <c r="J42" s="16" t="s">
        <v>256</v>
      </c>
      <c r="L42" t="s">
        <v>512</v>
      </c>
    </row>
    <row r="43" spans="1:12" x14ac:dyDescent="0.3">
      <c r="A43" s="9">
        <v>44882</v>
      </c>
      <c r="B43" s="10" t="s">
        <v>246</v>
      </c>
      <c r="C43" s="11" t="s">
        <v>76</v>
      </c>
      <c r="D43" s="11" t="s">
        <v>276</v>
      </c>
      <c r="E43" s="11" t="s">
        <v>293</v>
      </c>
      <c r="F43" s="11" t="s">
        <v>15</v>
      </c>
      <c r="G43" s="11">
        <v>25</v>
      </c>
      <c r="H43" s="11" t="s">
        <v>84</v>
      </c>
      <c r="I43" s="8"/>
      <c r="J43" s="17" t="s">
        <v>100</v>
      </c>
      <c r="K43" s="57" t="s">
        <v>508</v>
      </c>
      <c r="L43" s="58" t="s">
        <v>513</v>
      </c>
    </row>
    <row r="44" spans="1:12" x14ac:dyDescent="0.3">
      <c r="A44" s="9">
        <v>44882</v>
      </c>
      <c r="B44" s="10" t="s">
        <v>246</v>
      </c>
      <c r="C44" s="11" t="s">
        <v>12</v>
      </c>
      <c r="D44" s="11" t="s">
        <v>276</v>
      </c>
      <c r="E44" s="11" t="s">
        <v>294</v>
      </c>
      <c r="F44" s="11" t="s">
        <v>15</v>
      </c>
      <c r="G44" s="11">
        <v>25</v>
      </c>
      <c r="H44" s="11" t="s">
        <v>84</v>
      </c>
      <c r="I44" s="8"/>
      <c r="J44" s="17" t="s">
        <v>100</v>
      </c>
      <c r="K44" s="57" t="s">
        <v>508</v>
      </c>
      <c r="L44" s="58" t="s">
        <v>513</v>
      </c>
    </row>
    <row r="45" spans="1:12" x14ac:dyDescent="0.3">
      <c r="A45" s="9">
        <v>44883</v>
      </c>
      <c r="B45" s="10" t="s">
        <v>246</v>
      </c>
      <c r="C45" s="11" t="s">
        <v>20</v>
      </c>
      <c r="D45" s="11" t="s">
        <v>253</v>
      </c>
      <c r="E45" s="11" t="s">
        <v>267</v>
      </c>
      <c r="F45" s="11" t="s">
        <v>255</v>
      </c>
      <c r="G45" s="11">
        <v>130</v>
      </c>
      <c r="H45" s="11" t="s">
        <v>249</v>
      </c>
      <c r="I45" s="12"/>
      <c r="J45" s="16" t="s">
        <v>256</v>
      </c>
      <c r="L45" t="s">
        <v>512</v>
      </c>
    </row>
    <row r="46" spans="1:12" x14ac:dyDescent="0.3">
      <c r="A46" s="9">
        <v>44887</v>
      </c>
      <c r="B46" s="10" t="s">
        <v>246</v>
      </c>
      <c r="C46" s="11" t="s">
        <v>20</v>
      </c>
      <c r="D46" s="11" t="s">
        <v>253</v>
      </c>
      <c r="E46" s="11" t="s">
        <v>254</v>
      </c>
      <c r="F46" s="11" t="s">
        <v>255</v>
      </c>
      <c r="G46" s="11">
        <v>130</v>
      </c>
      <c r="H46" s="11" t="s">
        <v>249</v>
      </c>
      <c r="I46" s="12"/>
      <c r="J46" s="16" t="s">
        <v>256</v>
      </c>
      <c r="L46" t="s">
        <v>512</v>
      </c>
    </row>
    <row r="47" spans="1:12" x14ac:dyDescent="0.3">
      <c r="A47" s="9">
        <v>44888</v>
      </c>
      <c r="B47" s="10" t="s">
        <v>246</v>
      </c>
      <c r="C47" s="11" t="s">
        <v>20</v>
      </c>
      <c r="D47" s="11" t="s">
        <v>253</v>
      </c>
      <c r="E47" s="11" t="s">
        <v>260</v>
      </c>
      <c r="F47" s="11" t="s">
        <v>255</v>
      </c>
      <c r="G47" s="11">
        <v>130</v>
      </c>
      <c r="H47" s="11" t="s">
        <v>249</v>
      </c>
      <c r="I47" s="12"/>
      <c r="J47" s="16" t="s">
        <v>256</v>
      </c>
      <c r="L47" t="s">
        <v>512</v>
      </c>
    </row>
    <row r="48" spans="1:12" x14ac:dyDescent="0.3">
      <c r="A48" s="9">
        <v>44888</v>
      </c>
      <c r="B48" s="10" t="s">
        <v>246</v>
      </c>
      <c r="C48" s="11" t="s">
        <v>82</v>
      </c>
      <c r="D48" s="11" t="s">
        <v>276</v>
      </c>
      <c r="E48" s="11" t="s">
        <v>314</v>
      </c>
      <c r="F48" s="11" t="s">
        <v>15</v>
      </c>
      <c r="G48" s="11">
        <v>25</v>
      </c>
      <c r="H48" s="11" t="s">
        <v>84</v>
      </c>
      <c r="I48" s="8"/>
      <c r="J48" s="17" t="s">
        <v>100</v>
      </c>
      <c r="K48" s="58" t="s">
        <v>508</v>
      </c>
      <c r="L48" s="58" t="s">
        <v>514</v>
      </c>
    </row>
    <row r="49" spans="1:12" x14ac:dyDescent="0.3">
      <c r="A49" s="9">
        <v>44888</v>
      </c>
      <c r="B49" s="10" t="s">
        <v>246</v>
      </c>
      <c r="C49" s="11" t="s">
        <v>82</v>
      </c>
      <c r="D49" s="11" t="s">
        <v>276</v>
      </c>
      <c r="E49" s="11" t="s">
        <v>315</v>
      </c>
      <c r="F49" s="11" t="s">
        <v>15</v>
      </c>
      <c r="G49" s="11">
        <v>25</v>
      </c>
      <c r="H49" s="11" t="s">
        <v>84</v>
      </c>
      <c r="I49" s="8"/>
      <c r="J49" s="17" t="s">
        <v>100</v>
      </c>
      <c r="K49" s="57" t="s">
        <v>508</v>
      </c>
      <c r="L49" s="58" t="s">
        <v>514</v>
      </c>
    </row>
    <row r="50" spans="1:12" x14ac:dyDescent="0.3">
      <c r="A50" s="9">
        <v>44889</v>
      </c>
      <c r="B50" s="10" t="s">
        <v>246</v>
      </c>
      <c r="C50" s="11" t="s">
        <v>20</v>
      </c>
      <c r="D50" s="11" t="s">
        <v>253</v>
      </c>
      <c r="E50" s="11" t="s">
        <v>265</v>
      </c>
      <c r="F50" s="11" t="s">
        <v>255</v>
      </c>
      <c r="G50" s="11">
        <v>130</v>
      </c>
      <c r="H50" s="11" t="s">
        <v>249</v>
      </c>
      <c r="I50" s="12"/>
      <c r="J50" s="16" t="s">
        <v>256</v>
      </c>
      <c r="L50" t="s">
        <v>512</v>
      </c>
    </row>
    <row r="51" spans="1:12" x14ac:dyDescent="0.3">
      <c r="A51" s="9">
        <v>44890</v>
      </c>
      <c r="B51" s="10" t="s">
        <v>246</v>
      </c>
      <c r="C51" s="11" t="s">
        <v>20</v>
      </c>
      <c r="D51" s="11" t="s">
        <v>253</v>
      </c>
      <c r="E51" s="11" t="s">
        <v>267</v>
      </c>
      <c r="F51" s="11" t="s">
        <v>255</v>
      </c>
      <c r="G51" s="11">
        <v>130</v>
      </c>
      <c r="H51" s="11" t="s">
        <v>249</v>
      </c>
      <c r="I51" s="12"/>
      <c r="J51" s="16" t="s">
        <v>256</v>
      </c>
      <c r="L51" t="s">
        <v>512</v>
      </c>
    </row>
    <row r="52" spans="1:12" x14ac:dyDescent="0.3">
      <c r="A52" s="9">
        <v>44894</v>
      </c>
      <c r="B52" s="10" t="s">
        <v>246</v>
      </c>
      <c r="C52" s="11" t="s">
        <v>20</v>
      </c>
      <c r="D52" s="11" t="s">
        <v>253</v>
      </c>
      <c r="E52" s="11" t="s">
        <v>254</v>
      </c>
      <c r="F52" s="11" t="s">
        <v>255</v>
      </c>
      <c r="G52" s="11">
        <v>130</v>
      </c>
      <c r="H52" s="11" t="s">
        <v>249</v>
      </c>
      <c r="I52" s="12"/>
      <c r="J52" s="16" t="s">
        <v>256</v>
      </c>
      <c r="L52" t="s">
        <v>512</v>
      </c>
    </row>
    <row r="53" spans="1:12" x14ac:dyDescent="0.3">
      <c r="A53" s="9">
        <v>44895</v>
      </c>
      <c r="B53" s="10" t="s">
        <v>246</v>
      </c>
      <c r="C53" s="11" t="s">
        <v>20</v>
      </c>
      <c r="D53" s="11" t="s">
        <v>253</v>
      </c>
      <c r="E53" s="11" t="s">
        <v>260</v>
      </c>
      <c r="F53" s="11" t="s">
        <v>255</v>
      </c>
      <c r="G53" s="11">
        <v>130</v>
      </c>
      <c r="H53" s="11" t="s">
        <v>249</v>
      </c>
      <c r="I53" s="12"/>
      <c r="J53" s="16" t="s">
        <v>256</v>
      </c>
      <c r="L53" t="s">
        <v>512</v>
      </c>
    </row>
    <row r="54" spans="1:12" x14ac:dyDescent="0.3">
      <c r="A54" s="9">
        <v>44896</v>
      </c>
      <c r="B54" s="10" t="s">
        <v>246</v>
      </c>
      <c r="C54" s="11" t="s">
        <v>20</v>
      </c>
      <c r="D54" s="11" t="s">
        <v>253</v>
      </c>
      <c r="E54" s="11" t="s">
        <v>265</v>
      </c>
      <c r="F54" s="11" t="s">
        <v>255</v>
      </c>
      <c r="G54" s="11">
        <v>130</v>
      </c>
      <c r="H54" s="11" t="s">
        <v>249</v>
      </c>
      <c r="I54" s="12"/>
      <c r="J54" s="16" t="s">
        <v>256</v>
      </c>
      <c r="L54" t="s">
        <v>512</v>
      </c>
    </row>
    <row r="55" spans="1:12" x14ac:dyDescent="0.3">
      <c r="A55" s="9">
        <v>44897</v>
      </c>
      <c r="B55" s="10" t="s">
        <v>246</v>
      </c>
      <c r="C55" s="11" t="s">
        <v>20</v>
      </c>
      <c r="D55" s="11" t="s">
        <v>253</v>
      </c>
      <c r="E55" s="11" t="s">
        <v>267</v>
      </c>
      <c r="F55" s="11" t="s">
        <v>255</v>
      </c>
      <c r="G55" s="11">
        <v>130</v>
      </c>
      <c r="H55" s="11" t="s">
        <v>249</v>
      </c>
      <c r="I55" s="12"/>
      <c r="J55" s="16" t="s">
        <v>256</v>
      </c>
      <c r="L55" t="s">
        <v>512</v>
      </c>
    </row>
    <row r="56" spans="1:12" x14ac:dyDescent="0.3">
      <c r="A56" s="9">
        <v>44901</v>
      </c>
      <c r="B56" s="10" t="s">
        <v>246</v>
      </c>
      <c r="C56" s="11" t="s">
        <v>20</v>
      </c>
      <c r="D56" s="11" t="s">
        <v>253</v>
      </c>
      <c r="E56" s="11" t="s">
        <v>254</v>
      </c>
      <c r="F56" s="11" t="s">
        <v>255</v>
      </c>
      <c r="G56" s="11">
        <v>130</v>
      </c>
      <c r="H56" s="11" t="s">
        <v>249</v>
      </c>
      <c r="I56" s="12"/>
      <c r="J56" s="16" t="s">
        <v>256</v>
      </c>
      <c r="L56" t="s">
        <v>512</v>
      </c>
    </row>
    <row r="57" spans="1:12" x14ac:dyDescent="0.3">
      <c r="A57" s="9">
        <v>44902</v>
      </c>
      <c r="B57" s="10" t="s">
        <v>246</v>
      </c>
      <c r="C57" s="11" t="s">
        <v>82</v>
      </c>
      <c r="D57" s="11" t="s">
        <v>337</v>
      </c>
      <c r="E57" s="11" t="s">
        <v>363</v>
      </c>
      <c r="F57" s="11" t="s">
        <v>15</v>
      </c>
      <c r="G57" s="11">
        <v>30</v>
      </c>
      <c r="H57" s="11" t="s">
        <v>58</v>
      </c>
      <c r="I57" s="19" t="s">
        <v>43</v>
      </c>
      <c r="J57" s="20" t="s">
        <v>498</v>
      </c>
      <c r="K57" s="57" t="s">
        <v>515</v>
      </c>
      <c r="L57" s="56" t="s">
        <v>516</v>
      </c>
    </row>
    <row r="58" spans="1:12" x14ac:dyDescent="0.3">
      <c r="A58" s="9">
        <v>44902</v>
      </c>
      <c r="B58" s="10" t="s">
        <v>246</v>
      </c>
      <c r="C58" s="11" t="s">
        <v>20</v>
      </c>
      <c r="D58" s="11" t="s">
        <v>253</v>
      </c>
      <c r="E58" s="11" t="s">
        <v>260</v>
      </c>
      <c r="F58" s="11" t="s">
        <v>255</v>
      </c>
      <c r="G58" s="11">
        <v>130</v>
      </c>
      <c r="H58" s="11" t="s">
        <v>249</v>
      </c>
      <c r="I58" s="12"/>
      <c r="J58" s="16" t="s">
        <v>256</v>
      </c>
      <c r="L58" t="s">
        <v>512</v>
      </c>
    </row>
    <row r="59" spans="1:12" x14ac:dyDescent="0.3">
      <c r="A59" s="9">
        <v>44903</v>
      </c>
      <c r="B59" s="10" t="s">
        <v>246</v>
      </c>
      <c r="C59" s="11" t="s">
        <v>20</v>
      </c>
      <c r="D59" s="11" t="s">
        <v>253</v>
      </c>
      <c r="E59" s="11" t="s">
        <v>265</v>
      </c>
      <c r="F59" s="11" t="s">
        <v>255</v>
      </c>
      <c r="G59" s="11">
        <v>130</v>
      </c>
      <c r="H59" s="11" t="s">
        <v>249</v>
      </c>
      <c r="I59" s="12"/>
      <c r="J59" s="16" t="s">
        <v>256</v>
      </c>
      <c r="L59" t="s">
        <v>512</v>
      </c>
    </row>
    <row r="60" spans="1:12" x14ac:dyDescent="0.3">
      <c r="A60" s="9">
        <v>44903</v>
      </c>
      <c r="B60" s="10" t="s">
        <v>246</v>
      </c>
      <c r="C60" s="11" t="s">
        <v>20</v>
      </c>
      <c r="D60" s="11" t="s">
        <v>351</v>
      </c>
      <c r="E60" s="11" t="s">
        <v>368</v>
      </c>
      <c r="F60" s="11" t="s">
        <v>15</v>
      </c>
      <c r="G60" s="11">
        <v>12</v>
      </c>
      <c r="H60" s="11" t="s">
        <v>16</v>
      </c>
      <c r="I60" s="8"/>
      <c r="J60" s="17" t="s">
        <v>100</v>
      </c>
      <c r="K60" s="58" t="s">
        <v>508</v>
      </c>
      <c r="L60" s="56" t="s">
        <v>517</v>
      </c>
    </row>
    <row r="61" spans="1:12" x14ac:dyDescent="0.3">
      <c r="A61" s="9">
        <v>44903</v>
      </c>
      <c r="B61" s="10" t="s">
        <v>246</v>
      </c>
      <c r="C61" s="11" t="s">
        <v>12</v>
      </c>
      <c r="D61" s="11" t="s">
        <v>351</v>
      </c>
      <c r="E61" s="11" t="s">
        <v>368</v>
      </c>
      <c r="F61" s="11" t="s">
        <v>15</v>
      </c>
      <c r="G61" s="11">
        <v>12</v>
      </c>
      <c r="H61" s="11" t="s">
        <v>16</v>
      </c>
      <c r="I61" s="8"/>
      <c r="J61" s="17" t="s">
        <v>100</v>
      </c>
      <c r="K61" s="57" t="s">
        <v>508</v>
      </c>
      <c r="L61" s="56" t="s">
        <v>517</v>
      </c>
    </row>
    <row r="62" spans="1:12" x14ac:dyDescent="0.3">
      <c r="A62" s="9">
        <v>44904</v>
      </c>
      <c r="B62" s="10" t="s">
        <v>246</v>
      </c>
      <c r="C62" s="11" t="s">
        <v>20</v>
      </c>
      <c r="D62" s="11" t="s">
        <v>253</v>
      </c>
      <c r="E62" s="11" t="s">
        <v>267</v>
      </c>
      <c r="F62" s="11" t="s">
        <v>255</v>
      </c>
      <c r="G62" s="11">
        <v>130</v>
      </c>
      <c r="H62" s="11" t="s">
        <v>249</v>
      </c>
      <c r="I62" s="12"/>
      <c r="J62" s="16" t="s">
        <v>256</v>
      </c>
      <c r="L62" t="s">
        <v>512</v>
      </c>
    </row>
    <row r="63" spans="1:12" x14ac:dyDescent="0.3">
      <c r="A63" s="9">
        <v>44908</v>
      </c>
      <c r="B63" s="10" t="s">
        <v>246</v>
      </c>
      <c r="C63" s="11" t="s">
        <v>20</v>
      </c>
      <c r="D63" s="11" t="s">
        <v>253</v>
      </c>
      <c r="E63" s="11" t="s">
        <v>254</v>
      </c>
      <c r="F63" s="11" t="s">
        <v>255</v>
      </c>
      <c r="G63" s="11">
        <v>130</v>
      </c>
      <c r="H63" s="11" t="s">
        <v>249</v>
      </c>
      <c r="I63" s="12"/>
      <c r="J63" s="16" t="s">
        <v>256</v>
      </c>
      <c r="L63" t="s">
        <v>512</v>
      </c>
    </row>
    <row r="64" spans="1:12" x14ac:dyDescent="0.3">
      <c r="A64" s="9">
        <v>44909</v>
      </c>
      <c r="B64" s="10" t="s">
        <v>246</v>
      </c>
      <c r="C64" s="11" t="s">
        <v>20</v>
      </c>
      <c r="D64" s="11" t="s">
        <v>253</v>
      </c>
      <c r="E64" s="11" t="s">
        <v>260</v>
      </c>
      <c r="F64" s="11" t="s">
        <v>255</v>
      </c>
      <c r="G64" s="11">
        <v>130</v>
      </c>
      <c r="H64" s="11" t="s">
        <v>249</v>
      </c>
      <c r="I64" s="12"/>
      <c r="J64" s="16" t="s">
        <v>256</v>
      </c>
      <c r="L64" t="s">
        <v>512</v>
      </c>
    </row>
    <row r="65" spans="1:12" x14ac:dyDescent="0.3">
      <c r="A65" s="9">
        <v>44910</v>
      </c>
      <c r="B65" s="10" t="s">
        <v>246</v>
      </c>
      <c r="C65" s="11" t="s">
        <v>20</v>
      </c>
      <c r="D65" s="11" t="s">
        <v>253</v>
      </c>
      <c r="E65" s="11" t="s">
        <v>265</v>
      </c>
      <c r="F65" s="11" t="s">
        <v>255</v>
      </c>
      <c r="G65" s="11">
        <v>130</v>
      </c>
      <c r="H65" s="11" t="s">
        <v>249</v>
      </c>
      <c r="I65" s="12"/>
      <c r="J65" s="16" t="s">
        <v>256</v>
      </c>
      <c r="L65" t="s">
        <v>512</v>
      </c>
    </row>
    <row r="66" spans="1:12" x14ac:dyDescent="0.3">
      <c r="A66" s="9">
        <v>44911</v>
      </c>
      <c r="B66" s="10" t="s">
        <v>246</v>
      </c>
      <c r="C66" s="11" t="s">
        <v>20</v>
      </c>
      <c r="D66" s="11" t="s">
        <v>253</v>
      </c>
      <c r="E66" s="11" t="s">
        <v>267</v>
      </c>
      <c r="F66" s="11" t="s">
        <v>255</v>
      </c>
      <c r="G66" s="11">
        <v>130</v>
      </c>
      <c r="H66" s="11" t="s">
        <v>249</v>
      </c>
      <c r="I66" s="12"/>
      <c r="J66" s="16" t="s">
        <v>256</v>
      </c>
      <c r="L66" t="s">
        <v>512</v>
      </c>
    </row>
    <row r="67" spans="1:12" x14ac:dyDescent="0.3">
      <c r="A67" s="13">
        <v>44935</v>
      </c>
      <c r="B67" s="14" t="s">
        <v>397</v>
      </c>
      <c r="C67" s="15" t="s">
        <v>12</v>
      </c>
      <c r="D67" s="15" t="s">
        <v>406</v>
      </c>
      <c r="E67" s="15" t="s">
        <v>407</v>
      </c>
      <c r="F67" s="15" t="s">
        <v>15</v>
      </c>
      <c r="G67" s="15">
        <v>75</v>
      </c>
      <c r="H67" s="15" t="s">
        <v>16</v>
      </c>
      <c r="I67" s="19" t="s">
        <v>34</v>
      </c>
      <c r="J67" s="20" t="s">
        <v>498</v>
      </c>
      <c r="K67" t="s">
        <v>518</v>
      </c>
      <c r="L67" s="56" t="s">
        <v>519</v>
      </c>
    </row>
    <row r="68" spans="1:12" x14ac:dyDescent="0.3">
      <c r="A68" s="13">
        <v>44936</v>
      </c>
      <c r="B68" s="14" t="s">
        <v>397</v>
      </c>
      <c r="C68" s="15" t="s">
        <v>20</v>
      </c>
      <c r="D68" s="15" t="s">
        <v>406</v>
      </c>
      <c r="E68" s="15" t="s">
        <v>409</v>
      </c>
      <c r="F68" s="15" t="s">
        <v>15</v>
      </c>
      <c r="G68" s="15">
        <v>75</v>
      </c>
      <c r="H68" s="15" t="s">
        <v>16</v>
      </c>
      <c r="I68" s="19" t="s">
        <v>34</v>
      </c>
      <c r="J68" s="20" t="s">
        <v>498</v>
      </c>
      <c r="K68" t="s">
        <v>518</v>
      </c>
      <c r="L68" t="s">
        <v>519</v>
      </c>
    </row>
    <row r="69" spans="1:12" x14ac:dyDescent="0.3">
      <c r="A69" s="13">
        <v>44936</v>
      </c>
      <c r="B69" s="14" t="s">
        <v>397</v>
      </c>
      <c r="C69" s="15" t="s">
        <v>12</v>
      </c>
      <c r="D69" s="15" t="s">
        <v>406</v>
      </c>
      <c r="E69" s="15" t="s">
        <v>413</v>
      </c>
      <c r="F69" s="15" t="s">
        <v>15</v>
      </c>
      <c r="G69" s="15">
        <v>75</v>
      </c>
      <c r="H69" s="15" t="s">
        <v>16</v>
      </c>
      <c r="I69" s="19" t="s">
        <v>34</v>
      </c>
      <c r="J69" s="20" t="s">
        <v>498</v>
      </c>
      <c r="K69" t="s">
        <v>518</v>
      </c>
      <c r="L69" t="s">
        <v>519</v>
      </c>
    </row>
    <row r="70" spans="1:12" x14ac:dyDescent="0.3">
      <c r="A70" s="13">
        <v>44937</v>
      </c>
      <c r="B70" s="14" t="s">
        <v>397</v>
      </c>
      <c r="C70" s="15" t="s">
        <v>12</v>
      </c>
      <c r="D70" s="15" t="s">
        <v>406</v>
      </c>
      <c r="E70" s="15" t="s">
        <v>421</v>
      </c>
      <c r="F70" s="15" t="s">
        <v>15</v>
      </c>
      <c r="G70" s="15">
        <v>75</v>
      </c>
      <c r="H70" s="15" t="s">
        <v>16</v>
      </c>
      <c r="I70" s="8"/>
      <c r="J70" s="17" t="s">
        <v>100</v>
      </c>
      <c r="K70" t="s">
        <v>518</v>
      </c>
      <c r="L70" t="s">
        <v>520</v>
      </c>
    </row>
    <row r="71" spans="1:12" x14ac:dyDescent="0.3">
      <c r="A71" s="13">
        <v>44938</v>
      </c>
      <c r="B71" s="14" t="s">
        <v>397</v>
      </c>
      <c r="C71" s="15" t="s">
        <v>20</v>
      </c>
      <c r="D71" s="15" t="s">
        <v>406</v>
      </c>
      <c r="E71" s="15" t="s">
        <v>425</v>
      </c>
      <c r="F71" s="15" t="s">
        <v>15</v>
      </c>
      <c r="G71" s="15">
        <v>75</v>
      </c>
      <c r="H71" s="15" t="s">
        <v>16</v>
      </c>
      <c r="I71" s="19" t="s">
        <v>34</v>
      </c>
      <c r="J71" s="19" t="s">
        <v>498</v>
      </c>
      <c r="K71" t="s">
        <v>518</v>
      </c>
      <c r="L71" t="s">
        <v>519</v>
      </c>
    </row>
    <row r="72" spans="1:12" x14ac:dyDescent="0.3">
      <c r="A72" s="13">
        <v>44938</v>
      </c>
      <c r="B72" s="14" t="s">
        <v>397</v>
      </c>
      <c r="C72" s="15" t="s">
        <v>12</v>
      </c>
      <c r="D72" s="15" t="s">
        <v>406</v>
      </c>
      <c r="E72" s="15" t="s">
        <v>421</v>
      </c>
      <c r="F72" s="15" t="s">
        <v>15</v>
      </c>
      <c r="G72" s="15">
        <v>75</v>
      </c>
      <c r="H72" s="15" t="s">
        <v>16</v>
      </c>
      <c r="I72" s="8"/>
      <c r="J72" s="17" t="s">
        <v>100</v>
      </c>
      <c r="K72" t="s">
        <v>518</v>
      </c>
      <c r="L72" t="s">
        <v>521</v>
      </c>
    </row>
    <row r="73" spans="1:12" x14ac:dyDescent="0.3">
      <c r="A73" s="13">
        <v>44939</v>
      </c>
      <c r="B73" s="14" t="s">
        <v>397</v>
      </c>
      <c r="C73" s="15" t="s">
        <v>12</v>
      </c>
      <c r="D73" s="15" t="s">
        <v>406</v>
      </c>
      <c r="E73" s="15" t="s">
        <v>409</v>
      </c>
      <c r="F73" s="15" t="s">
        <v>15</v>
      </c>
      <c r="G73" s="15">
        <v>75</v>
      </c>
      <c r="H73" s="15" t="s">
        <v>16</v>
      </c>
      <c r="I73" s="19" t="s">
        <v>34</v>
      </c>
      <c r="J73" s="19" t="s">
        <v>498</v>
      </c>
      <c r="K73" t="s">
        <v>518</v>
      </c>
      <c r="L73" t="s">
        <v>519</v>
      </c>
    </row>
    <row r="74" spans="1:12" x14ac:dyDescent="0.3">
      <c r="A74" s="13">
        <v>44939</v>
      </c>
      <c r="B74" s="14" t="s">
        <v>397</v>
      </c>
      <c r="C74" s="15" t="s">
        <v>12</v>
      </c>
      <c r="D74" s="15" t="s">
        <v>434</v>
      </c>
      <c r="E74" s="15" t="s">
        <v>435</v>
      </c>
      <c r="F74" s="15" t="s">
        <v>15</v>
      </c>
      <c r="G74" s="15">
        <v>12</v>
      </c>
      <c r="H74" s="15" t="s">
        <v>436</v>
      </c>
      <c r="I74" s="8"/>
      <c r="J74" s="17" t="s">
        <v>100</v>
      </c>
      <c r="K74" t="s">
        <v>522</v>
      </c>
      <c r="L74" t="s">
        <v>523</v>
      </c>
    </row>
    <row r="75" spans="1:12" x14ac:dyDescent="0.3">
      <c r="A75" s="13">
        <v>44942</v>
      </c>
      <c r="B75" s="14" t="s">
        <v>397</v>
      </c>
      <c r="C75" s="15" t="s">
        <v>12</v>
      </c>
      <c r="D75" s="15" t="s">
        <v>406</v>
      </c>
      <c r="E75" s="15" t="s">
        <v>440</v>
      </c>
      <c r="F75" s="15" t="s">
        <v>15</v>
      </c>
      <c r="G75" s="15">
        <v>75</v>
      </c>
      <c r="H75" s="15" t="s">
        <v>16</v>
      </c>
      <c r="I75" s="8"/>
      <c r="J75" s="17" t="s">
        <v>100</v>
      </c>
      <c r="K75" t="s">
        <v>518</v>
      </c>
      <c r="L75" t="s">
        <v>520</v>
      </c>
    </row>
    <row r="76" spans="1:12" x14ac:dyDescent="0.3">
      <c r="A76" s="13">
        <v>44942</v>
      </c>
      <c r="B76" s="14" t="s">
        <v>397</v>
      </c>
      <c r="C76" s="15" t="s">
        <v>12</v>
      </c>
      <c r="D76" s="15" t="s">
        <v>434</v>
      </c>
      <c r="E76" s="15" t="s">
        <v>438</v>
      </c>
      <c r="F76" s="15" t="s">
        <v>15</v>
      </c>
      <c r="G76" s="15">
        <v>12</v>
      </c>
      <c r="H76" s="15" t="s">
        <v>436</v>
      </c>
      <c r="I76" s="8"/>
      <c r="J76" s="17" t="s">
        <v>100</v>
      </c>
      <c r="K76" t="s">
        <v>522</v>
      </c>
      <c r="L76" t="s">
        <v>523</v>
      </c>
    </row>
    <row r="77" spans="1:12" x14ac:dyDescent="0.3">
      <c r="A77" s="13">
        <v>44943</v>
      </c>
      <c r="B77" s="14" t="s">
        <v>397</v>
      </c>
      <c r="C77" s="15" t="s">
        <v>20</v>
      </c>
      <c r="D77" s="15" t="s">
        <v>406</v>
      </c>
      <c r="E77" s="15" t="s">
        <v>441</v>
      </c>
      <c r="F77" s="15" t="s">
        <v>15</v>
      </c>
      <c r="G77" s="15">
        <v>75</v>
      </c>
      <c r="H77" s="15" t="s">
        <v>16</v>
      </c>
      <c r="I77" s="19" t="s">
        <v>34</v>
      </c>
      <c r="J77" s="19" t="s">
        <v>498</v>
      </c>
      <c r="K77" t="s">
        <v>522</v>
      </c>
      <c r="L77" t="s">
        <v>523</v>
      </c>
    </row>
    <row r="78" spans="1:12" x14ac:dyDescent="0.3">
      <c r="A78" s="13">
        <v>44943</v>
      </c>
      <c r="B78" s="14" t="s">
        <v>397</v>
      </c>
      <c r="C78" s="15" t="s">
        <v>12</v>
      </c>
      <c r="D78" s="15" t="s">
        <v>406</v>
      </c>
      <c r="E78" s="15" t="s">
        <v>440</v>
      </c>
      <c r="F78" s="15" t="s">
        <v>15</v>
      </c>
      <c r="G78" s="15">
        <v>75</v>
      </c>
      <c r="H78" s="15" t="s">
        <v>16</v>
      </c>
      <c r="I78" s="8"/>
      <c r="J78" s="17" t="s">
        <v>100</v>
      </c>
      <c r="K78" t="s">
        <v>522</v>
      </c>
      <c r="L78" t="s">
        <v>523</v>
      </c>
    </row>
    <row r="79" spans="1:12" x14ac:dyDescent="0.3">
      <c r="A79" s="13">
        <v>44943</v>
      </c>
      <c r="B79" s="14" t="s">
        <v>397</v>
      </c>
      <c r="C79" s="15" t="s">
        <v>12</v>
      </c>
      <c r="D79" s="15" t="s">
        <v>434</v>
      </c>
      <c r="E79" s="15" t="s">
        <v>442</v>
      </c>
      <c r="F79" s="15" t="s">
        <v>15</v>
      </c>
      <c r="G79" s="15">
        <v>12</v>
      </c>
      <c r="H79" s="15" t="s">
        <v>436</v>
      </c>
      <c r="I79" s="8"/>
      <c r="J79" s="17" t="s">
        <v>100</v>
      </c>
      <c r="K79" t="s">
        <v>522</v>
      </c>
      <c r="L79" t="s">
        <v>523</v>
      </c>
    </row>
    <row r="80" spans="1:12" x14ac:dyDescent="0.3">
      <c r="A80" s="13">
        <v>44944</v>
      </c>
      <c r="B80" s="14" t="s">
        <v>397</v>
      </c>
      <c r="C80" s="15" t="s">
        <v>12</v>
      </c>
      <c r="D80" s="15" t="s">
        <v>406</v>
      </c>
      <c r="E80" s="15" t="s">
        <v>446</v>
      </c>
      <c r="F80" s="15" t="s">
        <v>15</v>
      </c>
      <c r="G80" s="15">
        <v>75</v>
      </c>
      <c r="H80" s="15" t="s">
        <v>16</v>
      </c>
      <c r="I80" s="8"/>
      <c r="J80" s="17" t="s">
        <v>100</v>
      </c>
      <c r="K80" t="s">
        <v>522</v>
      </c>
      <c r="L80" t="s">
        <v>520</v>
      </c>
    </row>
    <row r="81" spans="1:12" x14ac:dyDescent="0.3">
      <c r="A81" s="13">
        <v>44944</v>
      </c>
      <c r="B81" s="14" t="s">
        <v>397</v>
      </c>
      <c r="C81" s="15" t="s">
        <v>12</v>
      </c>
      <c r="D81" s="15" t="s">
        <v>434</v>
      </c>
      <c r="E81" s="15" t="s">
        <v>444</v>
      </c>
      <c r="F81" s="15" t="s">
        <v>15</v>
      </c>
      <c r="G81" s="15">
        <v>12</v>
      </c>
      <c r="H81" s="15" t="s">
        <v>436</v>
      </c>
      <c r="I81" s="8"/>
      <c r="J81" s="17" t="s">
        <v>100</v>
      </c>
      <c r="K81" t="s">
        <v>522</v>
      </c>
      <c r="L81" t="s">
        <v>523</v>
      </c>
    </row>
    <row r="82" spans="1:12" x14ac:dyDescent="0.3">
      <c r="A82" s="13">
        <v>44945</v>
      </c>
      <c r="B82" s="14" t="s">
        <v>397</v>
      </c>
      <c r="C82" s="15" t="s">
        <v>20</v>
      </c>
      <c r="D82" s="15" t="s">
        <v>406</v>
      </c>
      <c r="E82" s="15" t="s">
        <v>425</v>
      </c>
      <c r="F82" s="15" t="s">
        <v>15</v>
      </c>
      <c r="G82" s="15">
        <v>75</v>
      </c>
      <c r="H82" s="15" t="s">
        <v>16</v>
      </c>
      <c r="I82" s="19" t="s">
        <v>34</v>
      </c>
      <c r="J82" s="19" t="s">
        <v>498</v>
      </c>
      <c r="K82" t="s">
        <v>522</v>
      </c>
      <c r="L82" t="s">
        <v>523</v>
      </c>
    </row>
    <row r="83" spans="1:12" x14ac:dyDescent="0.3">
      <c r="A83" s="13">
        <v>44945</v>
      </c>
      <c r="B83" s="14" t="s">
        <v>397</v>
      </c>
      <c r="C83" s="15" t="s">
        <v>12</v>
      </c>
      <c r="D83" s="15" t="s">
        <v>406</v>
      </c>
      <c r="E83" s="15" t="s">
        <v>449</v>
      </c>
      <c r="F83" s="15" t="s">
        <v>15</v>
      </c>
      <c r="G83" s="15">
        <v>75</v>
      </c>
      <c r="H83" s="15" t="s">
        <v>16</v>
      </c>
      <c r="I83" s="8"/>
      <c r="J83" s="17" t="s">
        <v>100</v>
      </c>
      <c r="K83" t="s">
        <v>522</v>
      </c>
      <c r="L83" t="s">
        <v>523</v>
      </c>
    </row>
    <row r="84" spans="1:12" x14ac:dyDescent="0.3">
      <c r="A84" s="13">
        <v>44945</v>
      </c>
      <c r="B84" s="14" t="s">
        <v>397</v>
      </c>
      <c r="C84" s="15" t="s">
        <v>12</v>
      </c>
      <c r="D84" s="15" t="s">
        <v>434</v>
      </c>
      <c r="E84" s="15" t="s">
        <v>447</v>
      </c>
      <c r="F84" s="15" t="s">
        <v>15</v>
      </c>
      <c r="G84" s="15">
        <v>12</v>
      </c>
      <c r="H84" s="15" t="s">
        <v>436</v>
      </c>
      <c r="I84" s="8"/>
      <c r="J84" s="17" t="s">
        <v>100</v>
      </c>
      <c r="K84" t="s">
        <v>522</v>
      </c>
      <c r="L84" t="s">
        <v>523</v>
      </c>
    </row>
    <row r="85" spans="1:12" x14ac:dyDescent="0.3">
      <c r="A85" s="13">
        <v>44946</v>
      </c>
      <c r="B85" s="14" t="s">
        <v>397</v>
      </c>
      <c r="C85" s="15" t="s">
        <v>12</v>
      </c>
      <c r="D85" s="15" t="s">
        <v>406</v>
      </c>
      <c r="E85" s="15" t="s">
        <v>446</v>
      </c>
      <c r="F85" s="15" t="s">
        <v>15</v>
      </c>
      <c r="G85" s="15">
        <v>75</v>
      </c>
      <c r="H85" s="15" t="s">
        <v>16</v>
      </c>
      <c r="I85" s="8"/>
      <c r="J85" s="17" t="s">
        <v>100</v>
      </c>
      <c r="K85" t="s">
        <v>522</v>
      </c>
      <c r="L85" t="s">
        <v>520</v>
      </c>
    </row>
    <row r="86" spans="1:12" x14ac:dyDescent="0.3">
      <c r="A86" s="13">
        <v>44946</v>
      </c>
      <c r="B86" s="14" t="s">
        <v>397</v>
      </c>
      <c r="C86" s="15" t="s">
        <v>12</v>
      </c>
      <c r="D86" s="15" t="s">
        <v>434</v>
      </c>
      <c r="E86" s="15" t="s">
        <v>450</v>
      </c>
      <c r="F86" s="15" t="s">
        <v>15</v>
      </c>
      <c r="G86" s="15">
        <v>12</v>
      </c>
      <c r="H86" s="15" t="s">
        <v>436</v>
      </c>
      <c r="I86" s="8"/>
      <c r="J86" s="17" t="s">
        <v>100</v>
      </c>
      <c r="K86" t="s">
        <v>522</v>
      </c>
      <c r="L86" t="s">
        <v>523</v>
      </c>
    </row>
    <row r="87" spans="1:12" x14ac:dyDescent="0.3">
      <c r="A87" s="13">
        <v>44949</v>
      </c>
      <c r="B87" s="14" t="s">
        <v>397</v>
      </c>
      <c r="C87" s="15" t="s">
        <v>12</v>
      </c>
      <c r="D87" s="15" t="s">
        <v>406</v>
      </c>
      <c r="E87" s="15" t="s">
        <v>446</v>
      </c>
      <c r="F87" s="15" t="s">
        <v>15</v>
      </c>
      <c r="G87" s="15">
        <v>75</v>
      </c>
      <c r="H87" s="15" t="s">
        <v>16</v>
      </c>
      <c r="I87" s="8"/>
      <c r="J87" s="17" t="s">
        <v>100</v>
      </c>
      <c r="K87" t="s">
        <v>518</v>
      </c>
      <c r="L87" t="s">
        <v>520</v>
      </c>
    </row>
    <row r="88" spans="1:12" x14ac:dyDescent="0.3">
      <c r="A88" s="13">
        <v>44950</v>
      </c>
      <c r="B88" s="14" t="s">
        <v>397</v>
      </c>
      <c r="C88" s="15" t="s">
        <v>20</v>
      </c>
      <c r="D88" s="15" t="s">
        <v>406</v>
      </c>
      <c r="E88" s="15" t="s">
        <v>453</v>
      </c>
      <c r="F88" s="15" t="s">
        <v>15</v>
      </c>
      <c r="G88" s="15">
        <v>75</v>
      </c>
      <c r="H88" s="15" t="s">
        <v>16</v>
      </c>
      <c r="I88" s="19" t="s">
        <v>34</v>
      </c>
      <c r="J88" s="19" t="s">
        <v>498</v>
      </c>
      <c r="K88" t="s">
        <v>518</v>
      </c>
      <c r="L88" t="s">
        <v>519</v>
      </c>
    </row>
    <row r="89" spans="1:12" x14ac:dyDescent="0.3">
      <c r="A89" s="13">
        <v>44950</v>
      </c>
      <c r="B89" s="14" t="s">
        <v>397</v>
      </c>
      <c r="C89" s="15" t="s">
        <v>12</v>
      </c>
      <c r="D89" s="15" t="s">
        <v>406</v>
      </c>
      <c r="E89" s="15" t="s">
        <v>455</v>
      </c>
      <c r="F89" s="15" t="s">
        <v>15</v>
      </c>
      <c r="G89" s="15">
        <v>75</v>
      </c>
      <c r="H89" s="15" t="s">
        <v>16</v>
      </c>
      <c r="I89" s="8"/>
      <c r="J89" s="17" t="s">
        <v>100</v>
      </c>
      <c r="K89" t="s">
        <v>518</v>
      </c>
      <c r="L89" t="s">
        <v>521</v>
      </c>
    </row>
    <row r="90" spans="1:12" x14ac:dyDescent="0.3">
      <c r="A90" s="13">
        <v>44951</v>
      </c>
      <c r="B90" s="14" t="s">
        <v>397</v>
      </c>
      <c r="C90" s="15" t="s">
        <v>12</v>
      </c>
      <c r="D90" s="15" t="s">
        <v>406</v>
      </c>
      <c r="E90" s="15" t="s">
        <v>456</v>
      </c>
      <c r="F90" s="15" t="s">
        <v>15</v>
      </c>
      <c r="G90" s="15">
        <v>75</v>
      </c>
      <c r="H90" s="15" t="s">
        <v>16</v>
      </c>
      <c r="I90" s="19" t="s">
        <v>34</v>
      </c>
      <c r="J90" s="19" t="s">
        <v>498</v>
      </c>
      <c r="K90" t="s">
        <v>518</v>
      </c>
      <c r="L90" t="s">
        <v>519</v>
      </c>
    </row>
    <row r="91" spans="1:12" x14ac:dyDescent="0.3">
      <c r="A91" s="13">
        <v>44952</v>
      </c>
      <c r="B91" s="14" t="s">
        <v>397</v>
      </c>
      <c r="C91" s="15" t="s">
        <v>12</v>
      </c>
      <c r="D91" s="15" t="s">
        <v>406</v>
      </c>
      <c r="E91" s="15" t="s">
        <v>456</v>
      </c>
      <c r="F91" s="15" t="s">
        <v>15</v>
      </c>
      <c r="G91" s="15">
        <v>75</v>
      </c>
      <c r="H91" s="15" t="s">
        <v>16</v>
      </c>
      <c r="I91" s="19" t="s">
        <v>34</v>
      </c>
      <c r="J91" s="19" t="s">
        <v>498</v>
      </c>
      <c r="K91" t="s">
        <v>518</v>
      </c>
      <c r="L91" t="s">
        <v>519</v>
      </c>
    </row>
    <row r="92" spans="1:12" x14ac:dyDescent="0.3">
      <c r="A92" s="13">
        <v>44953</v>
      </c>
      <c r="B92" s="14" t="s">
        <v>397</v>
      </c>
      <c r="C92" s="15" t="s">
        <v>12</v>
      </c>
      <c r="D92" s="15" t="s">
        <v>406</v>
      </c>
      <c r="E92" s="15" t="s">
        <v>456</v>
      </c>
      <c r="F92" s="15" t="s">
        <v>15</v>
      </c>
      <c r="G92" s="15">
        <v>75</v>
      </c>
      <c r="H92" s="15" t="s">
        <v>16</v>
      </c>
      <c r="I92" s="19" t="s">
        <v>34</v>
      </c>
      <c r="J92" s="19" t="s">
        <v>498</v>
      </c>
      <c r="K92" t="s">
        <v>518</v>
      </c>
      <c r="L92" t="s">
        <v>519</v>
      </c>
    </row>
  </sheetData>
  <sheetProtection formatCells="0" formatColumns="0" formatRows="0" insertColumns="0" insertRows="0" insertHyperlinks="0" deleteColumns="0" deleteRows="0" sort="0" autoFilter="0" pivotTables="0"/>
  <autoFilter ref="A1:J92" xr:uid="{00000000-0001-0000-0000-000000000000}">
    <sortState xmlns:xlrd2="http://schemas.microsoft.com/office/spreadsheetml/2017/richdata2" ref="A2:J92">
      <sortCondition ref="A1:A92"/>
    </sortState>
  </autoFilter>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9DF95-AFBB-7341-AAE5-5A92ADFA3884}">
  <dimension ref="A1:P15"/>
  <sheetViews>
    <sheetView workbookViewId="0">
      <selection activeCell="E13" sqref="E13"/>
    </sheetView>
  </sheetViews>
  <sheetFormatPr defaultColWidth="11.44140625" defaultRowHeight="14.4" x14ac:dyDescent="0.3"/>
  <cols>
    <col min="1" max="1" width="14.44140625" bestFit="1" customWidth="1"/>
    <col min="2" max="2" width="65.6640625" bestFit="1" customWidth="1"/>
    <col min="3" max="3" width="9.77734375" bestFit="1" customWidth="1"/>
    <col min="4" max="4" width="28.77734375" bestFit="1" customWidth="1"/>
    <col min="5" max="5" width="20.77734375" bestFit="1" customWidth="1"/>
    <col min="6" max="6" width="29.6640625" bestFit="1" customWidth="1"/>
    <col min="7" max="7" width="54.77734375" bestFit="1" customWidth="1"/>
    <col min="8" max="8" width="14.33203125" bestFit="1" customWidth="1"/>
    <col min="9" max="9" width="19" bestFit="1" customWidth="1"/>
    <col min="10" max="10" width="13.33203125" bestFit="1" customWidth="1"/>
    <col min="11" max="11" width="19" bestFit="1" customWidth="1"/>
    <col min="12" max="12" width="13.33203125" bestFit="1" customWidth="1"/>
    <col min="13" max="13" width="19" bestFit="1" customWidth="1"/>
    <col min="14" max="14" width="28" bestFit="1" customWidth="1"/>
    <col min="15" max="15" width="38.6640625" bestFit="1" customWidth="1"/>
  </cols>
  <sheetData>
    <row r="1" spans="1:16" x14ac:dyDescent="0.3">
      <c r="H1" s="244" t="s">
        <v>524</v>
      </c>
      <c r="I1" s="244"/>
      <c r="J1" s="244"/>
      <c r="K1" s="244"/>
      <c r="L1" s="244"/>
      <c r="M1" s="244"/>
      <c r="N1" s="244"/>
      <c r="O1" s="244"/>
    </row>
    <row r="2" spans="1:16" x14ac:dyDescent="0.3">
      <c r="A2" s="3" t="s">
        <v>3</v>
      </c>
      <c r="B2" s="3" t="s">
        <v>4</v>
      </c>
      <c r="C2" s="3" t="s">
        <v>1</v>
      </c>
      <c r="D2" s="3" t="s">
        <v>525</v>
      </c>
      <c r="E2" s="3" t="s">
        <v>526</v>
      </c>
      <c r="F2" s="3" t="s">
        <v>527</v>
      </c>
      <c r="G2" s="3" t="s">
        <v>528</v>
      </c>
      <c r="H2" s="48" t="s">
        <v>529</v>
      </c>
      <c r="I2" s="7" t="s">
        <v>530</v>
      </c>
      <c r="J2" s="48" t="s">
        <v>531</v>
      </c>
      <c r="K2" s="7" t="s">
        <v>532</v>
      </c>
      <c r="L2" s="48" t="s">
        <v>533</v>
      </c>
      <c r="M2" s="7" t="s">
        <v>534</v>
      </c>
      <c r="N2" s="7" t="s">
        <v>535</v>
      </c>
      <c r="O2" s="7" t="s">
        <v>536</v>
      </c>
      <c r="P2" s="3" t="s">
        <v>537</v>
      </c>
    </row>
    <row r="3" spans="1:16" ht="15.6" x14ac:dyDescent="0.3">
      <c r="A3" s="15" t="s">
        <v>434</v>
      </c>
      <c r="B3" s="15" t="s">
        <v>435</v>
      </c>
      <c r="C3" s="15">
        <v>3</v>
      </c>
      <c r="D3" s="49" t="s">
        <v>538</v>
      </c>
      <c r="E3" s="15">
        <v>6</v>
      </c>
      <c r="F3" s="15">
        <v>6</v>
      </c>
      <c r="G3" s="51" t="s">
        <v>539</v>
      </c>
      <c r="H3" s="15">
        <v>3.5</v>
      </c>
      <c r="I3" s="15">
        <v>6</v>
      </c>
      <c r="J3" s="15"/>
      <c r="K3" s="15"/>
      <c r="L3" s="15"/>
      <c r="M3" s="15"/>
      <c r="N3" s="15">
        <f t="shared" ref="N3:N13" si="0">I3*H3+K3*J3+M3*L3</f>
        <v>21</v>
      </c>
      <c r="O3" s="15">
        <f t="shared" ref="O3:O9" si="1">H3*F3</f>
        <v>21</v>
      </c>
      <c r="P3" s="15">
        <v>12</v>
      </c>
    </row>
    <row r="4" spans="1:16" ht="15.6" x14ac:dyDescent="0.3">
      <c r="A4" s="6" t="s">
        <v>98</v>
      </c>
      <c r="B4" s="6" t="s">
        <v>99</v>
      </c>
      <c r="C4" s="6">
        <v>1</v>
      </c>
      <c r="D4" s="49" t="s">
        <v>538</v>
      </c>
      <c r="E4" s="6">
        <v>1</v>
      </c>
      <c r="F4" s="6">
        <v>1</v>
      </c>
      <c r="G4" s="54" t="s">
        <v>539</v>
      </c>
      <c r="H4" s="6">
        <v>8</v>
      </c>
      <c r="I4" s="6">
        <v>1</v>
      </c>
      <c r="J4" s="6"/>
      <c r="K4" s="6"/>
      <c r="L4" s="6"/>
      <c r="M4" s="6"/>
      <c r="N4" s="6">
        <f t="shared" si="0"/>
        <v>8</v>
      </c>
      <c r="O4" s="6">
        <f t="shared" si="1"/>
        <v>8</v>
      </c>
      <c r="P4" s="6">
        <v>50</v>
      </c>
    </row>
    <row r="5" spans="1:16" ht="15.6" x14ac:dyDescent="0.3">
      <c r="A5" s="6" t="s">
        <v>13</v>
      </c>
      <c r="B5" s="6" t="s">
        <v>106</v>
      </c>
      <c r="C5" s="6">
        <v>1</v>
      </c>
      <c r="D5" s="50" t="s">
        <v>540</v>
      </c>
      <c r="E5" s="6">
        <v>18</v>
      </c>
      <c r="F5" s="6">
        <v>2</v>
      </c>
      <c r="G5" s="54" t="s">
        <v>539</v>
      </c>
      <c r="H5" s="6">
        <v>3.75</v>
      </c>
      <c r="I5" s="6">
        <v>18</v>
      </c>
      <c r="J5" s="6"/>
      <c r="K5" s="6"/>
      <c r="L5" s="6"/>
      <c r="M5" s="6"/>
      <c r="N5" s="6">
        <f t="shared" si="0"/>
        <v>67.5</v>
      </c>
      <c r="O5" s="6">
        <f t="shared" si="1"/>
        <v>7.5</v>
      </c>
      <c r="P5" s="6">
        <v>75</v>
      </c>
    </row>
    <row r="6" spans="1:16" ht="15.6" x14ac:dyDescent="0.3">
      <c r="A6" s="11" t="s">
        <v>276</v>
      </c>
      <c r="B6" s="11" t="s">
        <v>293</v>
      </c>
      <c r="C6" s="11">
        <v>2</v>
      </c>
      <c r="D6" s="50" t="s">
        <v>540</v>
      </c>
      <c r="E6" s="11">
        <v>50</v>
      </c>
      <c r="F6" s="11">
        <v>4</v>
      </c>
      <c r="G6" s="53" t="s">
        <v>539</v>
      </c>
      <c r="H6" s="11">
        <v>3</v>
      </c>
      <c r="I6" s="11">
        <v>40</v>
      </c>
      <c r="J6" s="11">
        <v>1.5</v>
      </c>
      <c r="K6" s="11">
        <v>10</v>
      </c>
      <c r="L6" s="11"/>
      <c r="M6" s="11"/>
      <c r="N6" s="11">
        <f t="shared" si="0"/>
        <v>135</v>
      </c>
      <c r="O6" s="11">
        <f t="shared" si="1"/>
        <v>12</v>
      </c>
      <c r="P6" s="11">
        <v>25</v>
      </c>
    </row>
    <row r="7" spans="1:16" ht="15.6" x14ac:dyDescent="0.3">
      <c r="A7" s="11" t="s">
        <v>337</v>
      </c>
      <c r="B7" s="11" t="s">
        <v>363</v>
      </c>
      <c r="C7" s="11">
        <v>2</v>
      </c>
      <c r="D7" s="50" t="s">
        <v>540</v>
      </c>
      <c r="E7" s="11">
        <v>21</v>
      </c>
      <c r="F7" s="11">
        <v>1</v>
      </c>
      <c r="G7" s="53" t="s">
        <v>541</v>
      </c>
      <c r="H7" s="11">
        <v>1.75</v>
      </c>
      <c r="I7" s="11">
        <v>21</v>
      </c>
      <c r="J7" s="11"/>
      <c r="K7" s="11"/>
      <c r="L7" s="11"/>
      <c r="M7" s="11"/>
      <c r="N7" s="11">
        <f t="shared" si="0"/>
        <v>36.75</v>
      </c>
      <c r="O7" s="11">
        <f t="shared" si="1"/>
        <v>1.75</v>
      </c>
      <c r="P7" s="11">
        <v>30</v>
      </c>
    </row>
    <row r="8" spans="1:16" ht="15.6" x14ac:dyDescent="0.3">
      <c r="A8" s="15" t="s">
        <v>406</v>
      </c>
      <c r="B8" s="15" t="s">
        <v>407</v>
      </c>
      <c r="C8" s="15">
        <v>3</v>
      </c>
      <c r="D8" s="49" t="s">
        <v>538</v>
      </c>
      <c r="E8" s="15">
        <v>20</v>
      </c>
      <c r="F8" s="15">
        <v>20</v>
      </c>
      <c r="G8" s="52" t="s">
        <v>542</v>
      </c>
      <c r="H8" s="15">
        <v>3.75</v>
      </c>
      <c r="I8" s="15">
        <v>20</v>
      </c>
      <c r="J8" s="15"/>
      <c r="K8" s="15"/>
      <c r="L8" s="15"/>
      <c r="M8" s="15"/>
      <c r="N8" s="15">
        <f t="shared" si="0"/>
        <v>75</v>
      </c>
      <c r="O8" s="15">
        <f t="shared" si="1"/>
        <v>75</v>
      </c>
      <c r="P8" s="15">
        <v>75</v>
      </c>
    </row>
    <row r="9" spans="1:16" ht="15.6" x14ac:dyDescent="0.3">
      <c r="A9" s="11" t="s">
        <v>351</v>
      </c>
      <c r="B9" s="11" t="s">
        <v>368</v>
      </c>
      <c r="C9" s="11">
        <v>2</v>
      </c>
      <c r="D9" s="50" t="s">
        <v>540</v>
      </c>
      <c r="E9" s="11">
        <v>8</v>
      </c>
      <c r="F9" s="11">
        <v>2</v>
      </c>
      <c r="G9" s="53" t="s">
        <v>539</v>
      </c>
      <c r="H9" s="11">
        <v>3.75</v>
      </c>
      <c r="I9" s="11">
        <v>8</v>
      </c>
      <c r="J9" s="11"/>
      <c r="K9" s="11"/>
      <c r="L9" s="11"/>
      <c r="M9" s="11"/>
      <c r="N9" s="11">
        <f t="shared" si="0"/>
        <v>30</v>
      </c>
      <c r="O9" s="11">
        <f t="shared" si="1"/>
        <v>7.5</v>
      </c>
      <c r="P9" s="11">
        <v>12</v>
      </c>
    </row>
    <row r="10" spans="1:16" ht="15.6" x14ac:dyDescent="0.3">
      <c r="A10" s="6" t="s">
        <v>37</v>
      </c>
      <c r="B10" s="6" t="s">
        <v>38</v>
      </c>
      <c r="C10" s="6">
        <v>1</v>
      </c>
      <c r="D10" s="50" t="s">
        <v>540</v>
      </c>
      <c r="E10" s="6">
        <v>14</v>
      </c>
      <c r="F10" s="6">
        <v>8</v>
      </c>
      <c r="G10" s="54" t="s">
        <v>541</v>
      </c>
      <c r="H10" s="6">
        <v>3.75</v>
      </c>
      <c r="I10" s="6">
        <v>11</v>
      </c>
      <c r="J10" s="6">
        <v>4</v>
      </c>
      <c r="K10" s="6">
        <v>1</v>
      </c>
      <c r="L10" s="6">
        <v>2.75</v>
      </c>
      <c r="M10" s="6">
        <v>2</v>
      </c>
      <c r="N10" s="6">
        <f t="shared" si="0"/>
        <v>50.75</v>
      </c>
      <c r="O10" s="6">
        <f>7*H10+1*J10</f>
        <v>30.25</v>
      </c>
      <c r="P10" s="6" t="s">
        <v>543</v>
      </c>
    </row>
    <row r="11" spans="1:16" ht="15.6" x14ac:dyDescent="0.3">
      <c r="A11" s="6" t="s">
        <v>73</v>
      </c>
      <c r="B11" s="6" t="s">
        <v>163</v>
      </c>
      <c r="C11" s="6">
        <v>1</v>
      </c>
      <c r="D11" s="49" t="s">
        <v>538</v>
      </c>
      <c r="E11" s="6">
        <v>5</v>
      </c>
      <c r="F11" s="6">
        <v>5</v>
      </c>
      <c r="G11" s="54" t="s">
        <v>539</v>
      </c>
      <c r="H11" s="6">
        <v>3</v>
      </c>
      <c r="I11" s="6">
        <v>5</v>
      </c>
      <c r="J11" s="6"/>
      <c r="K11" s="6"/>
      <c r="L11" s="6"/>
      <c r="M11" s="6"/>
      <c r="N11" s="6">
        <f t="shared" si="0"/>
        <v>15</v>
      </c>
      <c r="O11" s="6">
        <f>H11*F11</f>
        <v>15</v>
      </c>
      <c r="P11" s="6">
        <v>25</v>
      </c>
    </row>
    <row r="12" spans="1:16" ht="15.6" x14ac:dyDescent="0.3">
      <c r="A12" s="6" t="s">
        <v>26</v>
      </c>
      <c r="B12" s="6" t="s">
        <v>27</v>
      </c>
      <c r="C12" s="6">
        <v>1</v>
      </c>
      <c r="D12" s="49" t="s">
        <v>538</v>
      </c>
      <c r="E12" s="6">
        <v>14</v>
      </c>
      <c r="F12" s="6">
        <v>14</v>
      </c>
      <c r="G12" s="54" t="s">
        <v>541</v>
      </c>
      <c r="H12" s="6">
        <v>8</v>
      </c>
      <c r="I12" s="6">
        <v>14</v>
      </c>
      <c r="J12" s="6"/>
      <c r="K12" s="6"/>
      <c r="L12" s="6"/>
      <c r="M12" s="6"/>
      <c r="N12" s="6">
        <f t="shared" si="0"/>
        <v>112</v>
      </c>
      <c r="O12" s="6">
        <f>H12*F12</f>
        <v>112</v>
      </c>
      <c r="P12" s="6">
        <v>60</v>
      </c>
    </row>
    <row r="13" spans="1:16" ht="15.6" x14ac:dyDescent="0.3">
      <c r="A13" s="11" t="s">
        <v>253</v>
      </c>
      <c r="B13" s="11" t="s">
        <v>254</v>
      </c>
      <c r="C13" s="11">
        <v>2</v>
      </c>
      <c r="D13" s="49" t="s">
        <v>538</v>
      </c>
      <c r="E13" s="11">
        <v>28</v>
      </c>
      <c r="F13" s="11">
        <v>28</v>
      </c>
      <c r="G13" s="55" t="s">
        <v>544</v>
      </c>
      <c r="H13" s="11">
        <v>8.25</v>
      </c>
      <c r="I13" s="11">
        <v>28</v>
      </c>
      <c r="J13" s="11"/>
      <c r="K13" s="11"/>
      <c r="L13" s="11"/>
      <c r="M13" s="11"/>
      <c r="N13" s="11">
        <f t="shared" si="0"/>
        <v>231</v>
      </c>
      <c r="O13" s="11">
        <f>H13*F13</f>
        <v>231</v>
      </c>
      <c r="P13" s="11">
        <v>130</v>
      </c>
    </row>
    <row r="14" spans="1:16" x14ac:dyDescent="0.3">
      <c r="M14" s="70" t="s">
        <v>545</v>
      </c>
      <c r="N14" s="70">
        <f>SUM(N3:N13)</f>
        <v>782</v>
      </c>
      <c r="O14" s="70">
        <f>SUM(O3:O13)</f>
        <v>521</v>
      </c>
      <c r="P14" s="70">
        <f>SUM(P3:P9,P11,P12,P13,90)</f>
        <v>584</v>
      </c>
    </row>
    <row r="15" spans="1:16" x14ac:dyDescent="0.3">
      <c r="M15" s="47" t="s">
        <v>546</v>
      </c>
      <c r="N15" s="47">
        <f>SUM(N3:N12)</f>
        <v>551</v>
      </c>
      <c r="O15" s="47">
        <f>SUM(O3:O12)</f>
        <v>290</v>
      </c>
      <c r="P15" s="47">
        <f>SUM(P3:P9,P11,P12,90)</f>
        <v>454</v>
      </c>
    </row>
  </sheetData>
  <autoFilter ref="A2:Q2" xr:uid="{8B39DF95-AFBB-7341-AAE5-5A92ADFA3884}">
    <sortState xmlns:xlrd2="http://schemas.microsoft.com/office/spreadsheetml/2017/richdata2" ref="A3:Q15">
      <sortCondition ref="A2:A15"/>
    </sortState>
  </autoFilter>
  <mergeCells count="1">
    <mergeCell ref="H1:O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FD0FF-1525-5943-B901-EA92257EE47C}">
  <sheetPr filterMode="1"/>
  <dimension ref="A1:O520"/>
  <sheetViews>
    <sheetView topLeftCell="A467" zoomScaleNormal="100" workbookViewId="0">
      <selection activeCell="E521" sqref="E521"/>
    </sheetView>
  </sheetViews>
  <sheetFormatPr defaultColWidth="8.77734375" defaultRowHeight="14.4" x14ac:dyDescent="0.3"/>
  <cols>
    <col min="1" max="1" width="39.33203125" customWidth="1"/>
    <col min="2" max="2" width="10" bestFit="1" customWidth="1"/>
    <col min="3" max="3" width="12.77734375" bestFit="1" customWidth="1"/>
    <col min="4" max="4" width="14.44140625" bestFit="1" customWidth="1"/>
    <col min="5" max="5" width="42.44140625" style="33" customWidth="1"/>
    <col min="6" max="6" width="23.44140625" bestFit="1" customWidth="1"/>
    <col min="7" max="7" width="6.6640625" bestFit="1" customWidth="1"/>
    <col min="8" max="8" width="10.6640625" bestFit="1" customWidth="1"/>
    <col min="9" max="12" width="30.109375" style="33" customWidth="1"/>
    <col min="13" max="13" width="38.44140625" customWidth="1"/>
    <col min="14" max="14" width="43.44140625" customWidth="1"/>
    <col min="15" max="15" width="61.44140625" style="33" customWidth="1"/>
  </cols>
  <sheetData>
    <row r="1" spans="1:15" x14ac:dyDescent="0.3">
      <c r="A1" s="2" t="s">
        <v>0</v>
      </c>
      <c r="B1" s="2" t="s">
        <v>1</v>
      </c>
      <c r="C1" s="3" t="s">
        <v>2</v>
      </c>
      <c r="D1" s="3" t="s">
        <v>3</v>
      </c>
      <c r="E1" s="63" t="s">
        <v>4</v>
      </c>
      <c r="F1" s="3" t="s">
        <v>5</v>
      </c>
      <c r="G1" s="3" t="s">
        <v>6</v>
      </c>
      <c r="H1" s="3" t="s">
        <v>7</v>
      </c>
      <c r="I1" s="63" t="s">
        <v>8</v>
      </c>
      <c r="J1" s="63" t="s">
        <v>547</v>
      </c>
      <c r="K1" s="63" t="s">
        <v>548</v>
      </c>
      <c r="L1" s="63" t="s">
        <v>549</v>
      </c>
      <c r="M1" s="3" t="s">
        <v>5</v>
      </c>
      <c r="N1" s="71" t="s">
        <v>9</v>
      </c>
      <c r="O1" s="63" t="s">
        <v>10</v>
      </c>
    </row>
    <row r="2" spans="1:15" hidden="1" x14ac:dyDescent="0.3">
      <c r="A2" s="4">
        <v>44809</v>
      </c>
      <c r="B2" s="5" t="s">
        <v>11</v>
      </c>
      <c r="C2" s="6" t="s">
        <v>12</v>
      </c>
      <c r="D2" s="6" t="s">
        <v>13</v>
      </c>
      <c r="E2" s="36" t="s">
        <v>14</v>
      </c>
      <c r="F2" s="6" t="s">
        <v>15</v>
      </c>
      <c r="G2" s="6">
        <v>30</v>
      </c>
      <c r="H2" s="6" t="s">
        <v>16</v>
      </c>
      <c r="I2" s="32" t="s">
        <v>17</v>
      </c>
      <c r="J2" s="32">
        <v>50</v>
      </c>
      <c r="K2" s="32">
        <v>3.5</v>
      </c>
      <c r="L2" s="32">
        <f t="shared" ref="L2:L65" si="0">G2/J2</f>
        <v>0.6</v>
      </c>
      <c r="M2" s="21" t="s">
        <v>18</v>
      </c>
      <c r="N2" s="7"/>
      <c r="O2" s="25" t="s">
        <v>19</v>
      </c>
    </row>
    <row r="3" spans="1:15" ht="28.8" hidden="1" x14ac:dyDescent="0.3">
      <c r="A3" s="4">
        <v>44809</v>
      </c>
      <c r="B3" s="5" t="s">
        <v>11</v>
      </c>
      <c r="C3" s="6" t="s">
        <v>20</v>
      </c>
      <c r="D3" s="6" t="s">
        <v>21</v>
      </c>
      <c r="E3" s="36" t="s">
        <v>22</v>
      </c>
      <c r="F3" s="6" t="s">
        <v>15</v>
      </c>
      <c r="G3" s="6">
        <v>45</v>
      </c>
      <c r="H3" s="6" t="s">
        <v>16</v>
      </c>
      <c r="I3" s="32" t="s">
        <v>23</v>
      </c>
      <c r="J3" s="32">
        <v>50</v>
      </c>
      <c r="K3" s="32">
        <v>3.5</v>
      </c>
      <c r="L3" s="32">
        <f t="shared" si="0"/>
        <v>0.9</v>
      </c>
      <c r="M3" s="26" t="s">
        <v>24</v>
      </c>
      <c r="N3" s="7"/>
      <c r="O3" s="27" t="s">
        <v>25</v>
      </c>
    </row>
    <row r="4" spans="1:15" ht="28.8" hidden="1" x14ac:dyDescent="0.3">
      <c r="A4" s="4">
        <v>44809</v>
      </c>
      <c r="B4" s="5" t="s">
        <v>11</v>
      </c>
      <c r="C4" s="6" t="s">
        <v>20</v>
      </c>
      <c r="D4" s="6" t="s">
        <v>26</v>
      </c>
      <c r="E4" s="36" t="s">
        <v>27</v>
      </c>
      <c r="F4" s="6" t="s">
        <v>15</v>
      </c>
      <c r="G4" s="6">
        <v>60</v>
      </c>
      <c r="H4" s="6" t="s">
        <v>28</v>
      </c>
      <c r="I4" s="37" t="s">
        <v>29</v>
      </c>
      <c r="J4" s="37">
        <v>100</v>
      </c>
      <c r="K4" s="37">
        <v>5.5</v>
      </c>
      <c r="L4" s="32">
        <f t="shared" si="0"/>
        <v>0.6</v>
      </c>
      <c r="M4" s="22" t="s">
        <v>30</v>
      </c>
      <c r="N4" s="22" t="s">
        <v>30</v>
      </c>
      <c r="O4" s="31" t="s">
        <v>31</v>
      </c>
    </row>
    <row r="5" spans="1:15" ht="28.8" hidden="1" x14ac:dyDescent="0.3">
      <c r="A5" s="4">
        <v>44810</v>
      </c>
      <c r="B5" s="5" t="s">
        <v>11</v>
      </c>
      <c r="C5" s="6" t="s">
        <v>20</v>
      </c>
      <c r="D5" s="6" t="s">
        <v>32</v>
      </c>
      <c r="E5" s="36" t="s">
        <v>33</v>
      </c>
      <c r="F5" s="6" t="s">
        <v>15</v>
      </c>
      <c r="G5" s="6">
        <v>40</v>
      </c>
      <c r="H5" s="6" t="s">
        <v>16</v>
      </c>
      <c r="I5" s="32" t="s">
        <v>34</v>
      </c>
      <c r="J5" s="32">
        <v>50</v>
      </c>
      <c r="K5" s="32">
        <v>4.5</v>
      </c>
      <c r="L5" s="32">
        <f t="shared" si="0"/>
        <v>0.8</v>
      </c>
      <c r="M5" s="24" t="s">
        <v>35</v>
      </c>
      <c r="N5" s="7"/>
      <c r="O5" s="29" t="s">
        <v>36</v>
      </c>
    </row>
    <row r="6" spans="1:15" ht="28.8" hidden="1" x14ac:dyDescent="0.3">
      <c r="A6" s="4">
        <v>44810</v>
      </c>
      <c r="B6" s="5" t="s">
        <v>11</v>
      </c>
      <c r="C6" s="6" t="s">
        <v>20</v>
      </c>
      <c r="D6" s="6" t="s">
        <v>37</v>
      </c>
      <c r="E6" s="36" t="s">
        <v>38</v>
      </c>
      <c r="F6" s="6" t="s">
        <v>15</v>
      </c>
      <c r="G6" s="6">
        <v>90</v>
      </c>
      <c r="H6" s="6" t="s">
        <v>16</v>
      </c>
      <c r="I6" s="37" t="s">
        <v>39</v>
      </c>
      <c r="J6" s="37">
        <v>100</v>
      </c>
      <c r="K6" s="32">
        <v>3.5</v>
      </c>
      <c r="L6" s="32">
        <f t="shared" si="0"/>
        <v>0.9</v>
      </c>
      <c r="M6" s="21" t="s">
        <v>18</v>
      </c>
      <c r="N6" s="21" t="s">
        <v>18</v>
      </c>
      <c r="O6" s="25" t="s">
        <v>40</v>
      </c>
    </row>
    <row r="7" spans="1:15" ht="28.8" hidden="1" x14ac:dyDescent="0.3">
      <c r="A7" s="4">
        <v>44810</v>
      </c>
      <c r="B7" s="5" t="s">
        <v>11</v>
      </c>
      <c r="C7" s="6" t="s">
        <v>20</v>
      </c>
      <c r="D7" s="6" t="s">
        <v>21</v>
      </c>
      <c r="E7" s="36" t="s">
        <v>41</v>
      </c>
      <c r="F7" s="6" t="s">
        <v>15</v>
      </c>
      <c r="G7" s="6">
        <v>45</v>
      </c>
      <c r="H7" s="6" t="s">
        <v>16</v>
      </c>
      <c r="I7" s="32" t="s">
        <v>23</v>
      </c>
      <c r="J7" s="32">
        <v>50</v>
      </c>
      <c r="K7" s="32">
        <v>3.5</v>
      </c>
      <c r="L7" s="32">
        <f t="shared" si="0"/>
        <v>0.9</v>
      </c>
      <c r="M7" s="26" t="s">
        <v>24</v>
      </c>
      <c r="N7" s="7"/>
      <c r="O7" s="27" t="s">
        <v>25</v>
      </c>
    </row>
    <row r="8" spans="1:15" hidden="1" x14ac:dyDescent="0.3">
      <c r="A8" s="4">
        <v>44811</v>
      </c>
      <c r="B8" s="5" t="s">
        <v>11</v>
      </c>
      <c r="C8" s="6" t="s">
        <v>12</v>
      </c>
      <c r="D8" s="6" t="s">
        <v>13</v>
      </c>
      <c r="E8" s="36" t="s">
        <v>42</v>
      </c>
      <c r="F8" s="6" t="s">
        <v>15</v>
      </c>
      <c r="G8" s="6">
        <v>30</v>
      </c>
      <c r="H8" s="6" t="s">
        <v>16</v>
      </c>
      <c r="I8" s="32" t="s">
        <v>43</v>
      </c>
      <c r="J8" s="32">
        <v>50</v>
      </c>
      <c r="K8" s="32">
        <v>3.5</v>
      </c>
      <c r="L8" s="32">
        <f t="shared" si="0"/>
        <v>0.6</v>
      </c>
      <c r="M8" s="21" t="s">
        <v>18</v>
      </c>
      <c r="N8" s="7"/>
      <c r="O8" s="25" t="s">
        <v>40</v>
      </c>
    </row>
    <row r="9" spans="1:15" ht="28.8" hidden="1" x14ac:dyDescent="0.3">
      <c r="A9" s="4">
        <v>44811</v>
      </c>
      <c r="B9" s="5" t="s">
        <v>11</v>
      </c>
      <c r="C9" s="6" t="s">
        <v>20</v>
      </c>
      <c r="D9" s="6" t="s">
        <v>32</v>
      </c>
      <c r="E9" s="36" t="s">
        <v>44</v>
      </c>
      <c r="F9" s="6" t="s">
        <v>15</v>
      </c>
      <c r="G9" s="6">
        <v>40</v>
      </c>
      <c r="H9" s="6" t="s">
        <v>16</v>
      </c>
      <c r="I9" s="32" t="s">
        <v>34</v>
      </c>
      <c r="J9" s="32">
        <v>50</v>
      </c>
      <c r="K9" s="32">
        <v>4.5</v>
      </c>
      <c r="L9" s="32">
        <f t="shared" si="0"/>
        <v>0.8</v>
      </c>
      <c r="M9" s="24" t="s">
        <v>35</v>
      </c>
      <c r="N9" s="7"/>
      <c r="O9" s="29" t="s">
        <v>36</v>
      </c>
    </row>
    <row r="10" spans="1:15" ht="28.8" hidden="1" x14ac:dyDescent="0.3">
      <c r="A10" s="4">
        <v>44811</v>
      </c>
      <c r="B10" s="5" t="s">
        <v>11</v>
      </c>
      <c r="C10" s="6" t="s">
        <v>12</v>
      </c>
      <c r="D10" s="6" t="s">
        <v>45</v>
      </c>
      <c r="E10" s="36" t="s">
        <v>46</v>
      </c>
      <c r="F10" s="6" t="s">
        <v>15</v>
      </c>
      <c r="G10" s="6">
        <v>40</v>
      </c>
      <c r="H10" s="6" t="s">
        <v>16</v>
      </c>
      <c r="I10" s="32" t="s">
        <v>47</v>
      </c>
      <c r="J10" s="32">
        <v>50</v>
      </c>
      <c r="K10" s="32">
        <v>4.5</v>
      </c>
      <c r="L10" s="32">
        <f t="shared" si="0"/>
        <v>0.8</v>
      </c>
      <c r="M10" s="24" t="s">
        <v>35</v>
      </c>
      <c r="N10" s="7"/>
      <c r="O10" s="29" t="s">
        <v>48</v>
      </c>
    </row>
    <row r="11" spans="1:15" hidden="1" x14ac:dyDescent="0.3">
      <c r="A11" s="4">
        <v>44811</v>
      </c>
      <c r="B11" s="5" t="s">
        <v>11</v>
      </c>
      <c r="C11" s="6" t="s">
        <v>12</v>
      </c>
      <c r="D11" s="6" t="s">
        <v>49</v>
      </c>
      <c r="E11" s="36" t="s">
        <v>50</v>
      </c>
      <c r="F11" s="6" t="s">
        <v>15</v>
      </c>
      <c r="G11" s="6">
        <v>72</v>
      </c>
      <c r="H11" s="6" t="s">
        <v>16</v>
      </c>
      <c r="I11" s="32" t="s">
        <v>51</v>
      </c>
      <c r="J11" s="37">
        <v>100</v>
      </c>
      <c r="K11" s="32">
        <v>3.5</v>
      </c>
      <c r="L11" s="32">
        <f t="shared" si="0"/>
        <v>0.72</v>
      </c>
      <c r="M11" s="21" t="s">
        <v>18</v>
      </c>
      <c r="N11" s="7"/>
      <c r="O11" s="25" t="s">
        <v>52</v>
      </c>
    </row>
    <row r="12" spans="1:15" ht="28.8" hidden="1" x14ac:dyDescent="0.3">
      <c r="A12" s="4">
        <v>44811</v>
      </c>
      <c r="B12" s="5" t="s">
        <v>11</v>
      </c>
      <c r="C12" s="6" t="s">
        <v>12</v>
      </c>
      <c r="D12" s="6" t="s">
        <v>21</v>
      </c>
      <c r="E12" s="36" t="s">
        <v>53</v>
      </c>
      <c r="F12" s="6" t="s">
        <v>15</v>
      </c>
      <c r="G12" s="6">
        <v>45</v>
      </c>
      <c r="H12" s="6" t="s">
        <v>16</v>
      </c>
      <c r="I12" s="32" t="s">
        <v>23</v>
      </c>
      <c r="J12" s="32">
        <v>50</v>
      </c>
      <c r="K12" s="32">
        <v>3.5</v>
      </c>
      <c r="L12" s="32">
        <f t="shared" si="0"/>
        <v>0.9</v>
      </c>
      <c r="M12" s="26" t="s">
        <v>24</v>
      </c>
      <c r="N12" s="7"/>
      <c r="O12" s="27" t="s">
        <v>25</v>
      </c>
    </row>
    <row r="13" spans="1:15" ht="28.8" hidden="1" x14ac:dyDescent="0.3">
      <c r="A13" s="4">
        <v>44812</v>
      </c>
      <c r="B13" s="5" t="s">
        <v>11</v>
      </c>
      <c r="C13" s="6" t="s">
        <v>20</v>
      </c>
      <c r="D13" s="6" t="s">
        <v>32</v>
      </c>
      <c r="E13" s="36" t="s">
        <v>54</v>
      </c>
      <c r="F13" s="6" t="s">
        <v>15</v>
      </c>
      <c r="G13" s="6">
        <v>40</v>
      </c>
      <c r="H13" s="6" t="s">
        <v>16</v>
      </c>
      <c r="I13" s="32" t="s">
        <v>34</v>
      </c>
      <c r="J13" s="32">
        <v>50</v>
      </c>
      <c r="K13" s="32">
        <v>4.5</v>
      </c>
      <c r="L13" s="32">
        <f t="shared" si="0"/>
        <v>0.8</v>
      </c>
      <c r="M13" s="24" t="s">
        <v>35</v>
      </c>
      <c r="N13" s="7"/>
      <c r="O13" s="29" t="s">
        <v>36</v>
      </c>
    </row>
    <row r="14" spans="1:15" ht="28.8" hidden="1" x14ac:dyDescent="0.3">
      <c r="A14" s="4">
        <v>44812</v>
      </c>
      <c r="B14" s="5" t="s">
        <v>11</v>
      </c>
      <c r="C14" s="6" t="s">
        <v>12</v>
      </c>
      <c r="D14" s="6" t="s">
        <v>45</v>
      </c>
      <c r="E14" s="36" t="s">
        <v>55</v>
      </c>
      <c r="F14" s="6" t="s">
        <v>15</v>
      </c>
      <c r="G14" s="6">
        <v>40</v>
      </c>
      <c r="H14" s="6" t="s">
        <v>16</v>
      </c>
      <c r="I14" s="32" t="s">
        <v>47</v>
      </c>
      <c r="J14" s="32">
        <v>50</v>
      </c>
      <c r="K14" s="32">
        <v>4.5</v>
      </c>
      <c r="L14" s="32">
        <f t="shared" si="0"/>
        <v>0.8</v>
      </c>
      <c r="M14" s="24" t="s">
        <v>35</v>
      </c>
      <c r="N14" s="7"/>
      <c r="O14" s="29" t="s">
        <v>48</v>
      </c>
    </row>
    <row r="15" spans="1:15" ht="28.8" hidden="1" x14ac:dyDescent="0.3">
      <c r="A15" s="4">
        <v>44812</v>
      </c>
      <c r="B15" s="5" t="s">
        <v>11</v>
      </c>
      <c r="C15" s="6" t="s">
        <v>20</v>
      </c>
      <c r="D15" s="6" t="s">
        <v>26</v>
      </c>
      <c r="E15" s="36" t="s">
        <v>56</v>
      </c>
      <c r="F15" s="6" t="s">
        <v>15</v>
      </c>
      <c r="G15" s="6">
        <v>60</v>
      </c>
      <c r="H15" s="6" t="s">
        <v>28</v>
      </c>
      <c r="I15" s="37" t="s">
        <v>29</v>
      </c>
      <c r="J15" s="37">
        <v>100</v>
      </c>
      <c r="K15" s="37">
        <v>5.5</v>
      </c>
      <c r="L15" s="32">
        <f t="shared" si="0"/>
        <v>0.6</v>
      </c>
      <c r="M15" s="22" t="s">
        <v>30</v>
      </c>
      <c r="N15" s="22" t="s">
        <v>30</v>
      </c>
      <c r="O15" s="31" t="s">
        <v>31</v>
      </c>
    </row>
    <row r="16" spans="1:15" ht="28.8" hidden="1" x14ac:dyDescent="0.3">
      <c r="A16" s="4">
        <v>44813</v>
      </c>
      <c r="B16" s="5" t="s">
        <v>11</v>
      </c>
      <c r="C16" s="6" t="s">
        <v>20</v>
      </c>
      <c r="D16" s="6" t="s">
        <v>32</v>
      </c>
      <c r="E16" s="36" t="s">
        <v>57</v>
      </c>
      <c r="F16" s="6" t="s">
        <v>15</v>
      </c>
      <c r="G16" s="6">
        <v>40</v>
      </c>
      <c r="H16" s="6" t="s">
        <v>58</v>
      </c>
      <c r="I16" s="32" t="s">
        <v>34</v>
      </c>
      <c r="J16" s="32">
        <v>50</v>
      </c>
      <c r="K16" s="64">
        <v>5.5</v>
      </c>
      <c r="L16" s="32">
        <f t="shared" si="0"/>
        <v>0.8</v>
      </c>
      <c r="M16" s="24" t="s">
        <v>35</v>
      </c>
      <c r="N16" s="7"/>
      <c r="O16" s="29" t="s">
        <v>36</v>
      </c>
    </row>
    <row r="17" spans="1:15" ht="28.8" hidden="1" x14ac:dyDescent="0.3">
      <c r="A17" s="4">
        <v>44813</v>
      </c>
      <c r="B17" s="5" t="s">
        <v>11</v>
      </c>
      <c r="C17" s="6" t="s">
        <v>12</v>
      </c>
      <c r="D17" s="6" t="s">
        <v>45</v>
      </c>
      <c r="E17" s="36" t="s">
        <v>59</v>
      </c>
      <c r="F17" s="6" t="s">
        <v>15</v>
      </c>
      <c r="G17" s="6">
        <v>40</v>
      </c>
      <c r="H17" s="6" t="s">
        <v>16</v>
      </c>
      <c r="I17" s="32" t="s">
        <v>47</v>
      </c>
      <c r="J17" s="32">
        <v>50</v>
      </c>
      <c r="K17" s="64">
        <v>5.5</v>
      </c>
      <c r="L17" s="32">
        <f t="shared" si="0"/>
        <v>0.8</v>
      </c>
      <c r="M17" s="24" t="s">
        <v>35</v>
      </c>
      <c r="N17" s="7"/>
      <c r="O17" s="29" t="s">
        <v>48</v>
      </c>
    </row>
    <row r="18" spans="1:15" ht="28.8" hidden="1" x14ac:dyDescent="0.3">
      <c r="A18" s="4">
        <v>44813</v>
      </c>
      <c r="B18" s="5" t="s">
        <v>11</v>
      </c>
      <c r="C18" s="6" t="s">
        <v>12</v>
      </c>
      <c r="D18" s="6" t="s">
        <v>21</v>
      </c>
      <c r="E18" s="36" t="s">
        <v>60</v>
      </c>
      <c r="F18" s="6" t="s">
        <v>15</v>
      </c>
      <c r="G18" s="6">
        <v>45</v>
      </c>
      <c r="H18" s="6" t="s">
        <v>16</v>
      </c>
      <c r="I18" s="32" t="s">
        <v>23</v>
      </c>
      <c r="J18" s="32">
        <v>50</v>
      </c>
      <c r="K18" s="32">
        <v>3.5</v>
      </c>
      <c r="L18" s="32">
        <f t="shared" si="0"/>
        <v>0.9</v>
      </c>
      <c r="M18" s="26" t="s">
        <v>24</v>
      </c>
      <c r="N18" s="7"/>
      <c r="O18" s="27" t="s">
        <v>25</v>
      </c>
    </row>
    <row r="19" spans="1:15" hidden="1" x14ac:dyDescent="0.3">
      <c r="A19" s="4">
        <v>44813</v>
      </c>
      <c r="B19" s="5" t="s">
        <v>11</v>
      </c>
      <c r="C19" s="6" t="s">
        <v>20</v>
      </c>
      <c r="D19" s="6" t="s">
        <v>37</v>
      </c>
      <c r="E19" s="36" t="s">
        <v>61</v>
      </c>
      <c r="F19" s="6" t="s">
        <v>15</v>
      </c>
      <c r="G19" s="6">
        <v>90</v>
      </c>
      <c r="H19" s="6" t="s">
        <v>16</v>
      </c>
      <c r="I19" s="32" t="s">
        <v>62</v>
      </c>
      <c r="J19" s="37">
        <v>100</v>
      </c>
      <c r="K19" s="64">
        <v>5.5</v>
      </c>
      <c r="L19" s="32">
        <f t="shared" si="0"/>
        <v>0.9</v>
      </c>
      <c r="M19" s="21" t="s">
        <v>18</v>
      </c>
      <c r="N19" s="7"/>
      <c r="O19" s="25" t="s">
        <v>63</v>
      </c>
    </row>
    <row r="20" spans="1:15" hidden="1" x14ac:dyDescent="0.3">
      <c r="A20" s="4">
        <v>44816</v>
      </c>
      <c r="B20" s="5" t="s">
        <v>11</v>
      </c>
      <c r="C20" s="6" t="s">
        <v>12</v>
      </c>
      <c r="D20" s="6" t="s">
        <v>13</v>
      </c>
      <c r="E20" s="36" t="s">
        <v>14</v>
      </c>
      <c r="F20" s="6" t="s">
        <v>15</v>
      </c>
      <c r="G20" s="6">
        <v>30</v>
      </c>
      <c r="H20" s="6" t="s">
        <v>16</v>
      </c>
      <c r="I20" s="32" t="s">
        <v>17</v>
      </c>
      <c r="J20" s="32">
        <v>50</v>
      </c>
      <c r="K20" s="64">
        <v>5.5</v>
      </c>
      <c r="L20" s="32">
        <f t="shared" si="0"/>
        <v>0.6</v>
      </c>
      <c r="M20" s="21" t="s">
        <v>18</v>
      </c>
      <c r="N20" s="7"/>
      <c r="O20" s="25" t="s">
        <v>19</v>
      </c>
    </row>
    <row r="21" spans="1:15" ht="28.8" hidden="1" x14ac:dyDescent="0.3">
      <c r="A21" s="4">
        <v>44816</v>
      </c>
      <c r="B21" s="5" t="s">
        <v>11</v>
      </c>
      <c r="C21" s="6" t="s">
        <v>20</v>
      </c>
      <c r="D21" s="6" t="s">
        <v>21</v>
      </c>
      <c r="E21" s="36" t="s">
        <v>22</v>
      </c>
      <c r="F21" s="6" t="s">
        <v>15</v>
      </c>
      <c r="G21" s="6">
        <v>45</v>
      </c>
      <c r="H21" s="6" t="s">
        <v>16</v>
      </c>
      <c r="I21" s="32" t="s">
        <v>23</v>
      </c>
      <c r="J21" s="32">
        <v>50</v>
      </c>
      <c r="K21" s="32">
        <v>3.5</v>
      </c>
      <c r="L21" s="32">
        <f t="shared" si="0"/>
        <v>0.9</v>
      </c>
      <c r="M21" s="26" t="s">
        <v>24</v>
      </c>
      <c r="N21" s="7"/>
      <c r="O21" s="27" t="s">
        <v>25</v>
      </c>
    </row>
    <row r="22" spans="1:15" ht="28.8" hidden="1" x14ac:dyDescent="0.3">
      <c r="A22" s="4">
        <v>44816</v>
      </c>
      <c r="B22" s="5" t="s">
        <v>11</v>
      </c>
      <c r="C22" s="6" t="s">
        <v>20</v>
      </c>
      <c r="D22" s="6" t="s">
        <v>26</v>
      </c>
      <c r="E22" s="36" t="s">
        <v>27</v>
      </c>
      <c r="F22" s="6" t="s">
        <v>15</v>
      </c>
      <c r="G22" s="6">
        <v>60</v>
      </c>
      <c r="H22" s="6" t="s">
        <v>28</v>
      </c>
      <c r="I22" s="37" t="s">
        <v>29</v>
      </c>
      <c r="J22" s="37">
        <v>100</v>
      </c>
      <c r="K22" s="37">
        <v>5.5</v>
      </c>
      <c r="L22" s="32">
        <f t="shared" si="0"/>
        <v>0.6</v>
      </c>
      <c r="M22" s="22" t="s">
        <v>30</v>
      </c>
      <c r="N22" s="22" t="s">
        <v>30</v>
      </c>
      <c r="O22" s="31" t="s">
        <v>31</v>
      </c>
    </row>
    <row r="23" spans="1:15" ht="28.8" hidden="1" x14ac:dyDescent="0.3">
      <c r="A23" s="4">
        <v>44817</v>
      </c>
      <c r="B23" s="5" t="s">
        <v>11</v>
      </c>
      <c r="C23" s="6" t="s">
        <v>20</v>
      </c>
      <c r="D23" s="6" t="s">
        <v>32</v>
      </c>
      <c r="E23" s="36" t="s">
        <v>64</v>
      </c>
      <c r="F23" s="6" t="s">
        <v>15</v>
      </c>
      <c r="G23" s="6">
        <v>40</v>
      </c>
      <c r="H23" s="6" t="s">
        <v>16</v>
      </c>
      <c r="I23" s="32" t="s">
        <v>34</v>
      </c>
      <c r="J23" s="32">
        <v>50</v>
      </c>
      <c r="K23" s="64">
        <v>5.5</v>
      </c>
      <c r="L23" s="32">
        <f t="shared" si="0"/>
        <v>0.8</v>
      </c>
      <c r="M23" s="24" t="s">
        <v>35</v>
      </c>
      <c r="N23" s="7"/>
      <c r="O23" s="29" t="s">
        <v>36</v>
      </c>
    </row>
    <row r="24" spans="1:15" ht="28.8" hidden="1" x14ac:dyDescent="0.3">
      <c r="A24" s="4">
        <v>44817</v>
      </c>
      <c r="B24" s="5" t="s">
        <v>11</v>
      </c>
      <c r="C24" s="6" t="s">
        <v>12</v>
      </c>
      <c r="D24" s="6" t="s">
        <v>45</v>
      </c>
      <c r="E24" s="36" t="s">
        <v>65</v>
      </c>
      <c r="F24" s="6" t="s">
        <v>15</v>
      </c>
      <c r="G24" s="6">
        <v>40</v>
      </c>
      <c r="H24" s="6" t="s">
        <v>16</v>
      </c>
      <c r="I24" s="32" t="s">
        <v>47</v>
      </c>
      <c r="J24" s="32">
        <v>50</v>
      </c>
      <c r="K24" s="64">
        <v>5.5</v>
      </c>
      <c r="L24" s="32">
        <f t="shared" si="0"/>
        <v>0.8</v>
      </c>
      <c r="M24" s="24" t="s">
        <v>35</v>
      </c>
      <c r="N24" s="7"/>
      <c r="O24" s="29" t="s">
        <v>48</v>
      </c>
    </row>
    <row r="25" spans="1:15" ht="28.8" hidden="1" x14ac:dyDescent="0.3">
      <c r="A25" s="4">
        <v>44817</v>
      </c>
      <c r="B25" s="5" t="s">
        <v>11</v>
      </c>
      <c r="C25" s="6" t="s">
        <v>20</v>
      </c>
      <c r="D25" s="6" t="s">
        <v>37</v>
      </c>
      <c r="E25" s="36" t="s">
        <v>38</v>
      </c>
      <c r="F25" s="6" t="s">
        <v>15</v>
      </c>
      <c r="G25" s="6">
        <v>90</v>
      </c>
      <c r="H25" s="6" t="s">
        <v>16</v>
      </c>
      <c r="I25" s="37" t="s">
        <v>39</v>
      </c>
      <c r="J25" s="37">
        <v>100</v>
      </c>
      <c r="K25" s="64">
        <v>5.5</v>
      </c>
      <c r="L25" s="32">
        <f t="shared" si="0"/>
        <v>0.9</v>
      </c>
      <c r="M25" s="21" t="s">
        <v>18</v>
      </c>
      <c r="N25" s="21" t="s">
        <v>18</v>
      </c>
      <c r="O25" s="25" t="s">
        <v>40</v>
      </c>
    </row>
    <row r="26" spans="1:15" ht="28.8" hidden="1" x14ac:dyDescent="0.3">
      <c r="A26" s="4">
        <v>44817</v>
      </c>
      <c r="B26" s="5" t="s">
        <v>11</v>
      </c>
      <c r="C26" s="6" t="s">
        <v>20</v>
      </c>
      <c r="D26" s="6" t="s">
        <v>21</v>
      </c>
      <c r="E26" s="36" t="s">
        <v>41</v>
      </c>
      <c r="F26" s="6" t="s">
        <v>15</v>
      </c>
      <c r="G26" s="6">
        <v>45</v>
      </c>
      <c r="H26" s="6" t="s">
        <v>16</v>
      </c>
      <c r="I26" s="32" t="s">
        <v>23</v>
      </c>
      <c r="J26" s="32">
        <v>50</v>
      </c>
      <c r="K26" s="32">
        <v>3.5</v>
      </c>
      <c r="L26" s="32">
        <f t="shared" si="0"/>
        <v>0.9</v>
      </c>
      <c r="M26" s="26" t="s">
        <v>24</v>
      </c>
      <c r="N26" s="7"/>
      <c r="O26" s="27" t="s">
        <v>25</v>
      </c>
    </row>
    <row r="27" spans="1:15" hidden="1" x14ac:dyDescent="0.3">
      <c r="A27" s="4">
        <v>44818</v>
      </c>
      <c r="B27" s="5" t="s">
        <v>11</v>
      </c>
      <c r="C27" s="6" t="s">
        <v>12</v>
      </c>
      <c r="D27" s="6" t="s">
        <v>13</v>
      </c>
      <c r="E27" s="36" t="s">
        <v>66</v>
      </c>
      <c r="F27" s="6" t="s">
        <v>15</v>
      </c>
      <c r="G27" s="6">
        <v>30</v>
      </c>
      <c r="H27" s="6" t="s">
        <v>16</v>
      </c>
      <c r="I27" s="32" t="s">
        <v>43</v>
      </c>
      <c r="J27" s="32">
        <v>50</v>
      </c>
      <c r="K27" s="64">
        <v>5.5</v>
      </c>
      <c r="L27" s="32">
        <f t="shared" si="0"/>
        <v>0.6</v>
      </c>
      <c r="M27" s="21" t="s">
        <v>18</v>
      </c>
      <c r="N27" s="7"/>
      <c r="O27" s="25" t="s">
        <v>40</v>
      </c>
    </row>
    <row r="28" spans="1:15" ht="28.8" hidden="1" x14ac:dyDescent="0.3">
      <c r="A28" s="4">
        <v>44818</v>
      </c>
      <c r="B28" s="5" t="s">
        <v>11</v>
      </c>
      <c r="C28" s="6" t="s">
        <v>20</v>
      </c>
      <c r="D28" s="6" t="s">
        <v>32</v>
      </c>
      <c r="E28" s="36" t="s">
        <v>67</v>
      </c>
      <c r="F28" s="6" t="s">
        <v>15</v>
      </c>
      <c r="G28" s="6">
        <v>40</v>
      </c>
      <c r="H28" s="6" t="s">
        <v>16</v>
      </c>
      <c r="I28" s="32" t="s">
        <v>34</v>
      </c>
      <c r="J28" s="32">
        <v>50</v>
      </c>
      <c r="K28" s="64">
        <v>5.5</v>
      </c>
      <c r="L28" s="32">
        <f t="shared" si="0"/>
        <v>0.8</v>
      </c>
      <c r="M28" s="24" t="s">
        <v>35</v>
      </c>
      <c r="N28" s="7"/>
      <c r="O28" s="29" t="s">
        <v>36</v>
      </c>
    </row>
    <row r="29" spans="1:15" ht="28.8" hidden="1" x14ac:dyDescent="0.3">
      <c r="A29" s="4">
        <v>44818</v>
      </c>
      <c r="B29" s="5" t="s">
        <v>11</v>
      </c>
      <c r="C29" s="6" t="s">
        <v>12</v>
      </c>
      <c r="D29" s="6" t="s">
        <v>45</v>
      </c>
      <c r="E29" s="36" t="s">
        <v>68</v>
      </c>
      <c r="F29" s="6" t="s">
        <v>15</v>
      </c>
      <c r="G29" s="6">
        <v>40</v>
      </c>
      <c r="H29" s="6" t="s">
        <v>16</v>
      </c>
      <c r="I29" s="32" t="s">
        <v>47</v>
      </c>
      <c r="J29" s="32">
        <v>50</v>
      </c>
      <c r="K29" s="64">
        <v>5.5</v>
      </c>
      <c r="L29" s="32">
        <f t="shared" si="0"/>
        <v>0.8</v>
      </c>
      <c r="M29" s="24" t="s">
        <v>35</v>
      </c>
      <c r="N29" s="7"/>
      <c r="O29" s="29" t="s">
        <v>48</v>
      </c>
    </row>
    <row r="30" spans="1:15" ht="28.8" hidden="1" x14ac:dyDescent="0.3">
      <c r="A30" s="4">
        <v>44818</v>
      </c>
      <c r="B30" s="5" t="s">
        <v>11</v>
      </c>
      <c r="C30" s="6" t="s">
        <v>12</v>
      </c>
      <c r="D30" s="6" t="s">
        <v>21</v>
      </c>
      <c r="E30" s="36" t="s">
        <v>53</v>
      </c>
      <c r="F30" s="6" t="s">
        <v>15</v>
      </c>
      <c r="G30" s="6">
        <v>45</v>
      </c>
      <c r="H30" s="6" t="s">
        <v>16</v>
      </c>
      <c r="I30" s="32" t="s">
        <v>23</v>
      </c>
      <c r="J30" s="32">
        <v>50</v>
      </c>
      <c r="K30" s="32">
        <v>3.5</v>
      </c>
      <c r="L30" s="32">
        <f t="shared" si="0"/>
        <v>0.9</v>
      </c>
      <c r="M30" s="26" t="s">
        <v>24</v>
      </c>
      <c r="N30" s="7"/>
      <c r="O30" s="27" t="s">
        <v>25</v>
      </c>
    </row>
    <row r="31" spans="1:15" ht="28.8" hidden="1" x14ac:dyDescent="0.3">
      <c r="A31" s="4">
        <v>44819</v>
      </c>
      <c r="B31" s="5" t="s">
        <v>11</v>
      </c>
      <c r="C31" s="6" t="s">
        <v>20</v>
      </c>
      <c r="D31" s="6" t="s">
        <v>32</v>
      </c>
      <c r="E31" s="36" t="s">
        <v>69</v>
      </c>
      <c r="F31" s="6" t="s">
        <v>15</v>
      </c>
      <c r="G31" s="6">
        <v>40</v>
      </c>
      <c r="H31" s="6" t="s">
        <v>16</v>
      </c>
      <c r="I31" s="32" t="s">
        <v>34</v>
      </c>
      <c r="J31" s="32">
        <v>50</v>
      </c>
      <c r="K31" s="64">
        <v>5.5</v>
      </c>
      <c r="L31" s="32">
        <f t="shared" si="0"/>
        <v>0.8</v>
      </c>
      <c r="M31" s="24" t="s">
        <v>35</v>
      </c>
      <c r="N31" s="7"/>
      <c r="O31" s="29" t="s">
        <v>36</v>
      </c>
    </row>
    <row r="32" spans="1:15" ht="28.8" hidden="1" x14ac:dyDescent="0.3">
      <c r="A32" s="4">
        <v>44819</v>
      </c>
      <c r="B32" s="5" t="s">
        <v>11</v>
      </c>
      <c r="C32" s="6" t="s">
        <v>12</v>
      </c>
      <c r="D32" s="6" t="s">
        <v>45</v>
      </c>
      <c r="E32" s="36" t="s">
        <v>70</v>
      </c>
      <c r="F32" s="6" t="s">
        <v>15</v>
      </c>
      <c r="G32" s="6">
        <v>40</v>
      </c>
      <c r="H32" s="6" t="s">
        <v>16</v>
      </c>
      <c r="I32" s="32" t="s">
        <v>47</v>
      </c>
      <c r="J32" s="32">
        <v>50</v>
      </c>
      <c r="K32" s="64">
        <v>5.5</v>
      </c>
      <c r="L32" s="32">
        <f t="shared" si="0"/>
        <v>0.8</v>
      </c>
      <c r="M32" s="24" t="s">
        <v>35</v>
      </c>
      <c r="N32" s="7"/>
      <c r="O32" s="29" t="s">
        <v>48</v>
      </c>
    </row>
    <row r="33" spans="1:15" ht="28.8" hidden="1" x14ac:dyDescent="0.3">
      <c r="A33" s="4">
        <v>44819</v>
      </c>
      <c r="B33" s="5" t="s">
        <v>11</v>
      </c>
      <c r="C33" s="6" t="s">
        <v>20</v>
      </c>
      <c r="D33" s="6" t="s">
        <v>26</v>
      </c>
      <c r="E33" s="36" t="s">
        <v>56</v>
      </c>
      <c r="F33" s="6" t="s">
        <v>15</v>
      </c>
      <c r="G33" s="6">
        <v>60</v>
      </c>
      <c r="H33" s="6" t="s">
        <v>28</v>
      </c>
      <c r="I33" s="37" t="s">
        <v>29</v>
      </c>
      <c r="J33" s="37">
        <v>100</v>
      </c>
      <c r="K33" s="37">
        <v>5.5</v>
      </c>
      <c r="L33" s="32">
        <f t="shared" si="0"/>
        <v>0.6</v>
      </c>
      <c r="M33" s="22" t="s">
        <v>30</v>
      </c>
      <c r="N33" s="22" t="s">
        <v>30</v>
      </c>
      <c r="O33" s="31" t="s">
        <v>31</v>
      </c>
    </row>
    <row r="34" spans="1:15" hidden="1" x14ac:dyDescent="0.3">
      <c r="A34" s="4">
        <v>44820</v>
      </c>
      <c r="B34" s="5" t="s">
        <v>11</v>
      </c>
      <c r="C34" s="6" t="s">
        <v>12</v>
      </c>
      <c r="D34" s="6" t="s">
        <v>13</v>
      </c>
      <c r="E34" s="36" t="s">
        <v>71</v>
      </c>
      <c r="F34" s="6" t="s">
        <v>15</v>
      </c>
      <c r="G34" s="6">
        <v>30</v>
      </c>
      <c r="H34" s="6" t="s">
        <v>16</v>
      </c>
      <c r="I34" s="32" t="s">
        <v>43</v>
      </c>
      <c r="J34" s="32">
        <v>50</v>
      </c>
      <c r="K34" s="64">
        <v>5.5</v>
      </c>
      <c r="L34" s="32">
        <f t="shared" si="0"/>
        <v>0.6</v>
      </c>
      <c r="M34" s="21" t="s">
        <v>18</v>
      </c>
      <c r="N34" s="7"/>
      <c r="O34" s="25" t="s">
        <v>40</v>
      </c>
    </row>
    <row r="35" spans="1:15" ht="28.8" hidden="1" x14ac:dyDescent="0.3">
      <c r="A35" s="4">
        <v>44820</v>
      </c>
      <c r="B35" s="5" t="s">
        <v>11</v>
      </c>
      <c r="C35" s="6" t="s">
        <v>20</v>
      </c>
      <c r="D35" s="6" t="s">
        <v>32</v>
      </c>
      <c r="E35" s="36" t="s">
        <v>72</v>
      </c>
      <c r="F35" s="6" t="s">
        <v>15</v>
      </c>
      <c r="G35" s="6">
        <v>40</v>
      </c>
      <c r="H35" s="6" t="s">
        <v>58</v>
      </c>
      <c r="I35" s="32" t="s">
        <v>34</v>
      </c>
      <c r="J35" s="32">
        <v>50</v>
      </c>
      <c r="K35" s="64">
        <v>5.5</v>
      </c>
      <c r="L35" s="32">
        <f t="shared" si="0"/>
        <v>0.8</v>
      </c>
      <c r="M35" s="24" t="s">
        <v>35</v>
      </c>
      <c r="N35" s="7"/>
      <c r="O35" s="29" t="s">
        <v>36</v>
      </c>
    </row>
    <row r="36" spans="1:15" ht="28.8" hidden="1" x14ac:dyDescent="0.3">
      <c r="A36" s="4">
        <v>44820</v>
      </c>
      <c r="B36" s="5" t="s">
        <v>11</v>
      </c>
      <c r="C36" s="6" t="s">
        <v>12</v>
      </c>
      <c r="D36" s="6" t="s">
        <v>73</v>
      </c>
      <c r="E36" s="36" t="s">
        <v>74</v>
      </c>
      <c r="F36" s="6" t="s">
        <v>15</v>
      </c>
      <c r="G36" s="6">
        <v>40</v>
      </c>
      <c r="H36" s="6" t="s">
        <v>75</v>
      </c>
      <c r="I36" s="32" t="s">
        <v>47</v>
      </c>
      <c r="J36" s="32">
        <v>50</v>
      </c>
      <c r="K36" s="64">
        <v>5.5</v>
      </c>
      <c r="L36" s="32">
        <f t="shared" si="0"/>
        <v>0.8</v>
      </c>
      <c r="M36" s="24" t="s">
        <v>35</v>
      </c>
      <c r="N36" s="7"/>
      <c r="O36" s="29" t="s">
        <v>48</v>
      </c>
    </row>
    <row r="37" spans="1:15" ht="28.8" hidden="1" x14ac:dyDescent="0.3">
      <c r="A37" s="4">
        <v>44820</v>
      </c>
      <c r="B37" s="5" t="s">
        <v>11</v>
      </c>
      <c r="C37" s="6" t="s">
        <v>76</v>
      </c>
      <c r="D37" s="6" t="s">
        <v>73</v>
      </c>
      <c r="E37" s="36" t="s">
        <v>77</v>
      </c>
      <c r="F37" s="6" t="s">
        <v>15</v>
      </c>
      <c r="G37" s="6">
        <v>40</v>
      </c>
      <c r="H37" s="6" t="s">
        <v>75</v>
      </c>
      <c r="I37" s="32" t="s">
        <v>47</v>
      </c>
      <c r="J37" s="32">
        <v>50</v>
      </c>
      <c r="K37" s="64">
        <v>5.5</v>
      </c>
      <c r="L37" s="32">
        <f t="shared" si="0"/>
        <v>0.8</v>
      </c>
      <c r="M37" s="24" t="s">
        <v>35</v>
      </c>
      <c r="N37" s="7"/>
      <c r="O37" s="29" t="s">
        <v>48</v>
      </c>
    </row>
    <row r="38" spans="1:15" ht="28.8" hidden="1" x14ac:dyDescent="0.3">
      <c r="A38" s="4">
        <v>44820</v>
      </c>
      <c r="B38" s="5" t="s">
        <v>11</v>
      </c>
      <c r="C38" s="6" t="s">
        <v>12</v>
      </c>
      <c r="D38" s="6" t="s">
        <v>21</v>
      </c>
      <c r="E38" s="36" t="s">
        <v>60</v>
      </c>
      <c r="F38" s="6" t="s">
        <v>15</v>
      </c>
      <c r="G38" s="6">
        <v>45</v>
      </c>
      <c r="H38" s="6" t="s">
        <v>16</v>
      </c>
      <c r="I38" s="32" t="s">
        <v>23</v>
      </c>
      <c r="J38" s="32">
        <v>50</v>
      </c>
      <c r="K38" s="32">
        <v>3.5</v>
      </c>
      <c r="L38" s="32">
        <f t="shared" si="0"/>
        <v>0.9</v>
      </c>
      <c r="M38" s="26" t="s">
        <v>24</v>
      </c>
      <c r="N38" s="7"/>
      <c r="O38" s="27" t="s">
        <v>25</v>
      </c>
    </row>
    <row r="39" spans="1:15" hidden="1" x14ac:dyDescent="0.3">
      <c r="A39" s="4">
        <v>44820</v>
      </c>
      <c r="B39" s="5" t="s">
        <v>11</v>
      </c>
      <c r="C39" s="6" t="s">
        <v>20</v>
      </c>
      <c r="D39" s="6" t="s">
        <v>37</v>
      </c>
      <c r="E39" s="36" t="s">
        <v>61</v>
      </c>
      <c r="F39" s="6" t="s">
        <v>15</v>
      </c>
      <c r="G39" s="6">
        <v>90</v>
      </c>
      <c r="H39" s="6" t="s">
        <v>16</v>
      </c>
      <c r="I39" s="32" t="s">
        <v>62</v>
      </c>
      <c r="J39" s="37">
        <v>100</v>
      </c>
      <c r="K39" s="64">
        <v>5.5</v>
      </c>
      <c r="L39" s="32">
        <f t="shared" si="0"/>
        <v>0.9</v>
      </c>
      <c r="M39" s="21" t="s">
        <v>18</v>
      </c>
      <c r="N39" s="7"/>
      <c r="O39" s="25" t="s">
        <v>63</v>
      </c>
    </row>
    <row r="40" spans="1:15" hidden="1" x14ac:dyDescent="0.3">
      <c r="A40" s="4">
        <v>44823</v>
      </c>
      <c r="B40" s="5" t="s">
        <v>11</v>
      </c>
      <c r="C40" s="6" t="s">
        <v>20</v>
      </c>
      <c r="D40" s="6" t="s">
        <v>78</v>
      </c>
      <c r="E40" s="36" t="s">
        <v>79</v>
      </c>
      <c r="F40" s="6" t="s">
        <v>15</v>
      </c>
      <c r="G40" s="6">
        <v>30</v>
      </c>
      <c r="H40" s="6" t="s">
        <v>16</v>
      </c>
      <c r="I40" s="32" t="s">
        <v>43</v>
      </c>
      <c r="J40" s="32">
        <v>50</v>
      </c>
      <c r="K40" s="64">
        <v>5.5</v>
      </c>
      <c r="L40" s="32">
        <f t="shared" si="0"/>
        <v>0.6</v>
      </c>
      <c r="M40" s="21" t="s">
        <v>18</v>
      </c>
      <c r="N40" s="7"/>
      <c r="O40" s="25" t="s">
        <v>40</v>
      </c>
    </row>
    <row r="41" spans="1:15" ht="28.8" hidden="1" x14ac:dyDescent="0.3">
      <c r="A41" s="4">
        <v>44823</v>
      </c>
      <c r="B41" s="5" t="s">
        <v>11</v>
      </c>
      <c r="C41" s="6" t="s">
        <v>20</v>
      </c>
      <c r="D41" s="6" t="s">
        <v>80</v>
      </c>
      <c r="E41" s="36" t="s">
        <v>81</v>
      </c>
      <c r="F41" s="6" t="s">
        <v>15</v>
      </c>
      <c r="G41" s="6">
        <v>60</v>
      </c>
      <c r="H41" s="6" t="s">
        <v>16</v>
      </c>
      <c r="I41" s="32" t="s">
        <v>51</v>
      </c>
      <c r="J41" s="37">
        <v>100</v>
      </c>
      <c r="K41" s="64">
        <v>5.5</v>
      </c>
      <c r="L41" s="32">
        <f t="shared" si="0"/>
        <v>0.6</v>
      </c>
      <c r="M41" s="21" t="s">
        <v>18</v>
      </c>
      <c r="N41" s="7"/>
      <c r="O41" s="25" t="s">
        <v>52</v>
      </c>
    </row>
    <row r="42" spans="1:15" ht="28.8" hidden="1" x14ac:dyDescent="0.3">
      <c r="A42" s="4">
        <v>44823</v>
      </c>
      <c r="B42" s="5" t="s">
        <v>11</v>
      </c>
      <c r="C42" s="6" t="s">
        <v>20</v>
      </c>
      <c r="D42" s="6" t="s">
        <v>21</v>
      </c>
      <c r="E42" s="36" t="s">
        <v>22</v>
      </c>
      <c r="F42" s="6" t="s">
        <v>15</v>
      </c>
      <c r="G42" s="6">
        <v>45</v>
      </c>
      <c r="H42" s="6" t="s">
        <v>16</v>
      </c>
      <c r="I42" s="32" t="s">
        <v>23</v>
      </c>
      <c r="J42" s="32">
        <v>50</v>
      </c>
      <c r="K42" s="32">
        <v>3.5</v>
      </c>
      <c r="L42" s="32">
        <f t="shared" si="0"/>
        <v>0.9</v>
      </c>
      <c r="M42" s="26" t="s">
        <v>24</v>
      </c>
      <c r="N42" s="7"/>
      <c r="O42" s="27" t="s">
        <v>25</v>
      </c>
    </row>
    <row r="43" spans="1:15" ht="28.8" hidden="1" x14ac:dyDescent="0.3">
      <c r="A43" s="4">
        <v>44823</v>
      </c>
      <c r="B43" s="5" t="s">
        <v>11</v>
      </c>
      <c r="C43" s="6" t="s">
        <v>20</v>
      </c>
      <c r="D43" s="6" t="s">
        <v>26</v>
      </c>
      <c r="E43" s="36" t="s">
        <v>27</v>
      </c>
      <c r="F43" s="6" t="s">
        <v>15</v>
      </c>
      <c r="G43" s="6">
        <v>60</v>
      </c>
      <c r="H43" s="6" t="s">
        <v>28</v>
      </c>
      <c r="I43" s="37" t="s">
        <v>29</v>
      </c>
      <c r="J43" s="37">
        <v>100</v>
      </c>
      <c r="K43" s="37">
        <v>5.5</v>
      </c>
      <c r="L43" s="32">
        <f t="shared" si="0"/>
        <v>0.6</v>
      </c>
      <c r="M43" s="22" t="s">
        <v>30</v>
      </c>
      <c r="N43" s="22" t="s">
        <v>30</v>
      </c>
      <c r="O43" s="31" t="s">
        <v>31</v>
      </c>
    </row>
    <row r="44" spans="1:15" ht="28.8" hidden="1" x14ac:dyDescent="0.3">
      <c r="A44" s="4">
        <v>44823</v>
      </c>
      <c r="B44" s="5" t="s">
        <v>11</v>
      </c>
      <c r="C44" s="6" t="s">
        <v>82</v>
      </c>
      <c r="D44" s="6" t="s">
        <v>73</v>
      </c>
      <c r="E44" s="36" t="s">
        <v>83</v>
      </c>
      <c r="F44" s="6" t="s">
        <v>15</v>
      </c>
      <c r="G44" s="6">
        <v>24</v>
      </c>
      <c r="H44" s="6" t="s">
        <v>84</v>
      </c>
      <c r="I44" s="32" t="s">
        <v>47</v>
      </c>
      <c r="J44" s="32">
        <v>50</v>
      </c>
      <c r="K44" s="64">
        <v>5.5</v>
      </c>
      <c r="L44" s="32">
        <f t="shared" si="0"/>
        <v>0.48</v>
      </c>
      <c r="M44" s="24" t="s">
        <v>35</v>
      </c>
      <c r="N44" s="7"/>
      <c r="O44" s="29" t="s">
        <v>48</v>
      </c>
    </row>
    <row r="45" spans="1:15" ht="28.8" hidden="1" x14ac:dyDescent="0.3">
      <c r="A45" s="4">
        <v>44823</v>
      </c>
      <c r="B45" s="5" t="s">
        <v>11</v>
      </c>
      <c r="C45" s="6" t="s">
        <v>82</v>
      </c>
      <c r="D45" s="6" t="s">
        <v>73</v>
      </c>
      <c r="E45" s="36" t="s">
        <v>85</v>
      </c>
      <c r="F45" s="6" t="s">
        <v>15</v>
      </c>
      <c r="G45" s="6">
        <v>24</v>
      </c>
      <c r="H45" s="6" t="s">
        <v>75</v>
      </c>
      <c r="I45" s="32" t="s">
        <v>47</v>
      </c>
      <c r="J45" s="32">
        <v>50</v>
      </c>
      <c r="K45" s="64">
        <v>5.5</v>
      </c>
      <c r="L45" s="32">
        <f t="shared" si="0"/>
        <v>0.48</v>
      </c>
      <c r="M45" s="24" t="s">
        <v>35</v>
      </c>
      <c r="N45" s="7"/>
      <c r="O45" s="29" t="s">
        <v>48</v>
      </c>
    </row>
    <row r="46" spans="1:15" hidden="1" x14ac:dyDescent="0.3">
      <c r="A46" s="4">
        <v>44823</v>
      </c>
      <c r="B46" s="5" t="s">
        <v>11</v>
      </c>
      <c r="C46" s="6" t="s">
        <v>12</v>
      </c>
      <c r="D46" s="6" t="s">
        <v>13</v>
      </c>
      <c r="E46" s="36" t="s">
        <v>14</v>
      </c>
      <c r="F46" s="6" t="s">
        <v>15</v>
      </c>
      <c r="G46" s="6">
        <v>30</v>
      </c>
      <c r="H46" s="6" t="s">
        <v>16</v>
      </c>
      <c r="I46" s="32" t="s">
        <v>17</v>
      </c>
      <c r="J46" s="32">
        <v>50</v>
      </c>
      <c r="K46" s="64">
        <v>5.5</v>
      </c>
      <c r="L46" s="32">
        <f t="shared" si="0"/>
        <v>0.6</v>
      </c>
      <c r="M46" s="21" t="s">
        <v>18</v>
      </c>
      <c r="N46" s="7"/>
      <c r="O46" s="25" t="s">
        <v>19</v>
      </c>
    </row>
    <row r="47" spans="1:15" ht="28.8" hidden="1" x14ac:dyDescent="0.3">
      <c r="A47" s="4">
        <v>44823</v>
      </c>
      <c r="B47" s="5" t="s">
        <v>11</v>
      </c>
      <c r="C47" s="6" t="s">
        <v>12</v>
      </c>
      <c r="D47" s="6" t="s">
        <v>80</v>
      </c>
      <c r="E47" s="36" t="s">
        <v>86</v>
      </c>
      <c r="F47" s="6" t="s">
        <v>15</v>
      </c>
      <c r="G47" s="6">
        <v>60</v>
      </c>
      <c r="H47" s="6" t="s">
        <v>16</v>
      </c>
      <c r="I47" s="32" t="s">
        <v>51</v>
      </c>
      <c r="J47" s="37">
        <v>100</v>
      </c>
      <c r="K47" s="64">
        <v>5.5</v>
      </c>
      <c r="L47" s="32">
        <f t="shared" si="0"/>
        <v>0.6</v>
      </c>
      <c r="M47" s="21" t="s">
        <v>18</v>
      </c>
      <c r="N47" s="7"/>
      <c r="O47" s="25" t="s">
        <v>52</v>
      </c>
    </row>
    <row r="48" spans="1:15" ht="28.8" hidden="1" x14ac:dyDescent="0.3">
      <c r="A48" s="4">
        <v>44823</v>
      </c>
      <c r="B48" s="5" t="s">
        <v>11</v>
      </c>
      <c r="C48" s="6" t="s">
        <v>87</v>
      </c>
      <c r="D48" s="6" t="s">
        <v>73</v>
      </c>
      <c r="E48" s="36" t="s">
        <v>88</v>
      </c>
      <c r="F48" s="6" t="s">
        <v>15</v>
      </c>
      <c r="G48" s="6">
        <v>24</v>
      </c>
      <c r="H48" s="6" t="s">
        <v>84</v>
      </c>
      <c r="I48" s="32" t="s">
        <v>47</v>
      </c>
      <c r="J48" s="32">
        <v>50</v>
      </c>
      <c r="K48" s="64">
        <v>5.5</v>
      </c>
      <c r="L48" s="32">
        <f t="shared" si="0"/>
        <v>0.48</v>
      </c>
      <c r="M48" s="24" t="s">
        <v>35</v>
      </c>
      <c r="N48" s="7"/>
      <c r="O48" s="29" t="s">
        <v>48</v>
      </c>
    </row>
    <row r="49" spans="1:15" ht="28.8" hidden="1" x14ac:dyDescent="0.3">
      <c r="A49" s="4">
        <v>44823</v>
      </c>
      <c r="B49" s="5" t="s">
        <v>11</v>
      </c>
      <c r="C49" s="6" t="s">
        <v>87</v>
      </c>
      <c r="D49" s="6" t="s">
        <v>73</v>
      </c>
      <c r="E49" s="36" t="s">
        <v>89</v>
      </c>
      <c r="F49" s="6" t="s">
        <v>15</v>
      </c>
      <c r="G49" s="6">
        <v>24</v>
      </c>
      <c r="H49" s="6" t="s">
        <v>75</v>
      </c>
      <c r="I49" s="32" t="s">
        <v>47</v>
      </c>
      <c r="J49" s="32">
        <v>50</v>
      </c>
      <c r="K49" s="64">
        <v>5.5</v>
      </c>
      <c r="L49" s="32">
        <f t="shared" si="0"/>
        <v>0.48</v>
      </c>
      <c r="M49" s="24" t="s">
        <v>35</v>
      </c>
      <c r="N49" s="7"/>
      <c r="O49" s="29" t="s">
        <v>48</v>
      </c>
    </row>
    <row r="50" spans="1:15" ht="28.8" hidden="1" x14ac:dyDescent="0.3">
      <c r="A50" s="4">
        <v>44824</v>
      </c>
      <c r="B50" s="5" t="s">
        <v>11</v>
      </c>
      <c r="C50" s="6" t="s">
        <v>20</v>
      </c>
      <c r="D50" s="6" t="s">
        <v>37</v>
      </c>
      <c r="E50" s="36" t="s">
        <v>38</v>
      </c>
      <c r="F50" s="6" t="s">
        <v>15</v>
      </c>
      <c r="G50" s="6">
        <v>90</v>
      </c>
      <c r="H50" s="6" t="s">
        <v>16</v>
      </c>
      <c r="I50" s="37" t="s">
        <v>39</v>
      </c>
      <c r="J50" s="37">
        <v>100</v>
      </c>
      <c r="K50" s="64">
        <v>5.5</v>
      </c>
      <c r="L50" s="32">
        <f t="shared" si="0"/>
        <v>0.9</v>
      </c>
      <c r="M50" s="21" t="s">
        <v>18</v>
      </c>
      <c r="N50" s="21" t="s">
        <v>18</v>
      </c>
      <c r="O50" s="25" t="s">
        <v>40</v>
      </c>
    </row>
    <row r="51" spans="1:15" ht="28.8" hidden="1" x14ac:dyDescent="0.3">
      <c r="A51" s="4">
        <v>44824</v>
      </c>
      <c r="B51" s="5" t="s">
        <v>11</v>
      </c>
      <c r="C51" s="6" t="s">
        <v>20</v>
      </c>
      <c r="D51" s="6" t="s">
        <v>80</v>
      </c>
      <c r="E51" s="36" t="s">
        <v>90</v>
      </c>
      <c r="F51" s="6" t="s">
        <v>15</v>
      </c>
      <c r="G51" s="6">
        <v>60</v>
      </c>
      <c r="H51" s="6" t="s">
        <v>16</v>
      </c>
      <c r="I51" s="32" t="s">
        <v>51</v>
      </c>
      <c r="J51" s="37">
        <v>100</v>
      </c>
      <c r="K51" s="64">
        <v>5.5</v>
      </c>
      <c r="L51" s="32">
        <f t="shared" si="0"/>
        <v>0.6</v>
      </c>
      <c r="M51" s="21" t="s">
        <v>18</v>
      </c>
      <c r="N51" s="7"/>
      <c r="O51" s="25" t="s">
        <v>52</v>
      </c>
    </row>
    <row r="52" spans="1:15" ht="28.8" hidden="1" x14ac:dyDescent="0.3">
      <c r="A52" s="4">
        <v>44824</v>
      </c>
      <c r="B52" s="5" t="s">
        <v>11</v>
      </c>
      <c r="C52" s="6" t="s">
        <v>20</v>
      </c>
      <c r="D52" s="6" t="s">
        <v>21</v>
      </c>
      <c r="E52" s="36" t="s">
        <v>41</v>
      </c>
      <c r="F52" s="6" t="s">
        <v>15</v>
      </c>
      <c r="G52" s="6">
        <v>45</v>
      </c>
      <c r="H52" s="6" t="s">
        <v>16</v>
      </c>
      <c r="I52" s="32" t="s">
        <v>23</v>
      </c>
      <c r="J52" s="32">
        <v>50</v>
      </c>
      <c r="K52" s="32">
        <v>3.5</v>
      </c>
      <c r="L52" s="32">
        <f t="shared" si="0"/>
        <v>0.9</v>
      </c>
      <c r="M52" s="26" t="s">
        <v>24</v>
      </c>
      <c r="N52" s="7"/>
      <c r="O52" s="27" t="s">
        <v>25</v>
      </c>
    </row>
    <row r="53" spans="1:15" ht="28.8" hidden="1" x14ac:dyDescent="0.3">
      <c r="A53" s="4">
        <v>44824</v>
      </c>
      <c r="B53" s="5" t="s">
        <v>11</v>
      </c>
      <c r="C53" s="6" t="s">
        <v>76</v>
      </c>
      <c r="D53" s="6" t="s">
        <v>73</v>
      </c>
      <c r="E53" s="36" t="s">
        <v>91</v>
      </c>
      <c r="F53" s="6" t="s">
        <v>15</v>
      </c>
      <c r="G53" s="6">
        <v>24</v>
      </c>
      <c r="H53" s="6" t="s">
        <v>84</v>
      </c>
      <c r="I53" s="32" t="s">
        <v>47</v>
      </c>
      <c r="J53" s="32">
        <v>50</v>
      </c>
      <c r="K53" s="64">
        <v>5.5</v>
      </c>
      <c r="L53" s="32">
        <f t="shared" si="0"/>
        <v>0.48</v>
      </c>
      <c r="M53" s="24" t="s">
        <v>35</v>
      </c>
      <c r="N53" s="7"/>
      <c r="O53" s="29" t="s">
        <v>48</v>
      </c>
    </row>
    <row r="54" spans="1:15" ht="28.8" hidden="1" x14ac:dyDescent="0.3">
      <c r="A54" s="4">
        <v>44824</v>
      </c>
      <c r="B54" s="5" t="s">
        <v>11</v>
      </c>
      <c r="C54" s="6" t="s">
        <v>76</v>
      </c>
      <c r="D54" s="6" t="s">
        <v>73</v>
      </c>
      <c r="E54" s="36" t="s">
        <v>92</v>
      </c>
      <c r="F54" s="6" t="s">
        <v>15</v>
      </c>
      <c r="G54" s="6">
        <v>24</v>
      </c>
      <c r="H54" s="6" t="s">
        <v>75</v>
      </c>
      <c r="I54" s="32" t="s">
        <v>47</v>
      </c>
      <c r="J54" s="32">
        <v>50</v>
      </c>
      <c r="K54" s="64">
        <v>5.5</v>
      </c>
      <c r="L54" s="32">
        <f t="shared" si="0"/>
        <v>0.48</v>
      </c>
      <c r="M54" s="24" t="s">
        <v>35</v>
      </c>
      <c r="N54" s="7"/>
      <c r="O54" s="29" t="s">
        <v>48</v>
      </c>
    </row>
    <row r="55" spans="1:15" ht="28.8" hidden="1" x14ac:dyDescent="0.3">
      <c r="A55" s="4">
        <v>44824</v>
      </c>
      <c r="B55" s="5" t="s">
        <v>11</v>
      </c>
      <c r="C55" s="6" t="s">
        <v>76</v>
      </c>
      <c r="D55" s="6" t="s">
        <v>73</v>
      </c>
      <c r="E55" s="36" t="s">
        <v>93</v>
      </c>
      <c r="F55" s="6" t="s">
        <v>15</v>
      </c>
      <c r="G55" s="6">
        <v>24</v>
      </c>
      <c r="H55" s="6" t="s">
        <v>84</v>
      </c>
      <c r="I55" s="32" t="s">
        <v>34</v>
      </c>
      <c r="J55" s="32">
        <v>50</v>
      </c>
      <c r="K55" s="64">
        <v>5.5</v>
      </c>
      <c r="L55" s="32">
        <f t="shared" si="0"/>
        <v>0.48</v>
      </c>
      <c r="M55" s="24" t="s">
        <v>35</v>
      </c>
      <c r="N55" s="7"/>
      <c r="O55" s="29" t="s">
        <v>36</v>
      </c>
    </row>
    <row r="56" spans="1:15" ht="28.8" hidden="1" x14ac:dyDescent="0.3">
      <c r="A56" s="4">
        <v>44824</v>
      </c>
      <c r="B56" s="5" t="s">
        <v>11</v>
      </c>
      <c r="C56" s="6" t="s">
        <v>12</v>
      </c>
      <c r="D56" s="6" t="s">
        <v>73</v>
      </c>
      <c r="E56" s="36" t="s">
        <v>94</v>
      </c>
      <c r="F56" s="6" t="s">
        <v>15</v>
      </c>
      <c r="G56" s="6">
        <v>24</v>
      </c>
      <c r="H56" s="6" t="s">
        <v>84</v>
      </c>
      <c r="I56" s="32" t="s">
        <v>47</v>
      </c>
      <c r="J56" s="32">
        <v>50</v>
      </c>
      <c r="K56" s="64">
        <v>5.5</v>
      </c>
      <c r="L56" s="32">
        <f t="shared" si="0"/>
        <v>0.48</v>
      </c>
      <c r="M56" s="24" t="s">
        <v>35</v>
      </c>
      <c r="N56" s="7"/>
      <c r="O56" s="29" t="s">
        <v>48</v>
      </c>
    </row>
    <row r="57" spans="1:15" ht="28.8" hidden="1" x14ac:dyDescent="0.3">
      <c r="A57" s="4">
        <v>44824</v>
      </c>
      <c r="B57" s="5" t="s">
        <v>11</v>
      </c>
      <c r="C57" s="6" t="s">
        <v>12</v>
      </c>
      <c r="D57" s="6" t="s">
        <v>73</v>
      </c>
      <c r="E57" s="36" t="s">
        <v>95</v>
      </c>
      <c r="F57" s="6" t="s">
        <v>15</v>
      </c>
      <c r="G57" s="6">
        <v>24</v>
      </c>
      <c r="H57" s="6" t="s">
        <v>75</v>
      </c>
      <c r="I57" s="32" t="s">
        <v>47</v>
      </c>
      <c r="J57" s="32">
        <v>50</v>
      </c>
      <c r="K57" s="64">
        <v>5.5</v>
      </c>
      <c r="L57" s="32">
        <f t="shared" si="0"/>
        <v>0.48</v>
      </c>
      <c r="M57" s="24" t="s">
        <v>35</v>
      </c>
      <c r="N57" s="7"/>
      <c r="O57" s="29" t="s">
        <v>48</v>
      </c>
    </row>
    <row r="58" spans="1:15" ht="28.8" hidden="1" x14ac:dyDescent="0.3">
      <c r="A58" s="4">
        <v>44824</v>
      </c>
      <c r="B58" s="5" t="s">
        <v>11</v>
      </c>
      <c r="C58" s="6" t="s">
        <v>12</v>
      </c>
      <c r="D58" s="6" t="s">
        <v>73</v>
      </c>
      <c r="E58" s="36" t="s">
        <v>96</v>
      </c>
      <c r="F58" s="6" t="s">
        <v>15</v>
      </c>
      <c r="G58" s="6">
        <v>24</v>
      </c>
      <c r="H58" s="6" t="s">
        <v>84</v>
      </c>
      <c r="I58" s="32" t="s">
        <v>34</v>
      </c>
      <c r="J58" s="32">
        <v>50</v>
      </c>
      <c r="K58" s="64">
        <v>5.5</v>
      </c>
      <c r="L58" s="32">
        <f t="shared" si="0"/>
        <v>0.48</v>
      </c>
      <c r="M58" s="24" t="s">
        <v>35</v>
      </c>
      <c r="N58" s="7"/>
      <c r="O58" s="29" t="s">
        <v>36</v>
      </c>
    </row>
    <row r="59" spans="1:15" ht="28.8" hidden="1" x14ac:dyDescent="0.3">
      <c r="A59" s="4">
        <v>44824</v>
      </c>
      <c r="B59" s="5" t="s">
        <v>11</v>
      </c>
      <c r="C59" s="6" t="s">
        <v>12</v>
      </c>
      <c r="D59" s="6" t="s">
        <v>80</v>
      </c>
      <c r="E59" s="36" t="s">
        <v>97</v>
      </c>
      <c r="F59" s="6" t="s">
        <v>15</v>
      </c>
      <c r="G59" s="6">
        <v>60</v>
      </c>
      <c r="H59" s="6" t="s">
        <v>16</v>
      </c>
      <c r="I59" s="32" t="s">
        <v>51</v>
      </c>
      <c r="J59" s="37">
        <v>100</v>
      </c>
      <c r="K59" s="64">
        <v>5.5</v>
      </c>
      <c r="L59" s="32">
        <f t="shared" si="0"/>
        <v>0.6</v>
      </c>
      <c r="M59" s="21" t="s">
        <v>18</v>
      </c>
      <c r="N59" s="7"/>
      <c r="O59" s="25" t="s">
        <v>52</v>
      </c>
    </row>
    <row r="60" spans="1:15" x14ac:dyDescent="0.3">
      <c r="A60" s="4">
        <v>44825</v>
      </c>
      <c r="B60" s="5" t="s">
        <v>11</v>
      </c>
      <c r="C60" s="6" t="s">
        <v>20</v>
      </c>
      <c r="D60" s="6" t="s">
        <v>98</v>
      </c>
      <c r="E60" s="36" t="s">
        <v>99</v>
      </c>
      <c r="F60" s="6" t="s">
        <v>15</v>
      </c>
      <c r="G60" s="6">
        <v>50</v>
      </c>
      <c r="H60" s="6" t="s">
        <v>28</v>
      </c>
      <c r="I60" s="28" t="s">
        <v>100</v>
      </c>
      <c r="J60" s="28">
        <v>50</v>
      </c>
      <c r="K60" s="64">
        <v>5.5</v>
      </c>
      <c r="L60" s="32">
        <f t="shared" si="0"/>
        <v>1</v>
      </c>
      <c r="M60" s="17"/>
      <c r="N60" s="21" t="s">
        <v>18</v>
      </c>
      <c r="O60" s="28"/>
    </row>
    <row r="61" spans="1:15" hidden="1" x14ac:dyDescent="0.3">
      <c r="A61" s="4">
        <v>44825</v>
      </c>
      <c r="B61" s="5" t="s">
        <v>11</v>
      </c>
      <c r="C61" s="6" t="s">
        <v>20</v>
      </c>
      <c r="D61" s="6" t="s">
        <v>49</v>
      </c>
      <c r="E61" s="36" t="s">
        <v>101</v>
      </c>
      <c r="F61" s="6" t="s">
        <v>15</v>
      </c>
      <c r="G61" s="6">
        <v>72</v>
      </c>
      <c r="H61" s="6" t="s">
        <v>16</v>
      </c>
      <c r="I61" s="32" t="s">
        <v>51</v>
      </c>
      <c r="J61" s="37">
        <v>100</v>
      </c>
      <c r="K61" s="64">
        <v>5.5</v>
      </c>
      <c r="L61" s="32">
        <f t="shared" si="0"/>
        <v>0.72</v>
      </c>
      <c r="M61" s="21" t="s">
        <v>18</v>
      </c>
      <c r="N61" s="7"/>
      <c r="O61" s="25" t="s">
        <v>52</v>
      </c>
    </row>
    <row r="62" spans="1:15" ht="28.8" hidden="1" x14ac:dyDescent="0.3">
      <c r="A62" s="4">
        <v>44825</v>
      </c>
      <c r="B62" s="5" t="s">
        <v>11</v>
      </c>
      <c r="C62" s="6" t="s">
        <v>76</v>
      </c>
      <c r="D62" s="6" t="s">
        <v>73</v>
      </c>
      <c r="E62" s="36" t="s">
        <v>102</v>
      </c>
      <c r="F62" s="6" t="s">
        <v>15</v>
      </c>
      <c r="G62" s="6">
        <v>24</v>
      </c>
      <c r="H62" s="6" t="s">
        <v>84</v>
      </c>
      <c r="I62" s="32" t="s">
        <v>47</v>
      </c>
      <c r="J62" s="32">
        <v>50</v>
      </c>
      <c r="K62" s="64">
        <v>5.5</v>
      </c>
      <c r="L62" s="32">
        <f t="shared" si="0"/>
        <v>0.48</v>
      </c>
      <c r="M62" s="24" t="s">
        <v>35</v>
      </c>
      <c r="N62" s="7"/>
      <c r="O62" s="29" t="s">
        <v>48</v>
      </c>
    </row>
    <row r="63" spans="1:15" ht="28.8" hidden="1" x14ac:dyDescent="0.3">
      <c r="A63" s="4">
        <v>44825</v>
      </c>
      <c r="B63" s="5" t="s">
        <v>11</v>
      </c>
      <c r="C63" s="6" t="s">
        <v>76</v>
      </c>
      <c r="D63" s="6" t="s">
        <v>73</v>
      </c>
      <c r="E63" s="36" t="s">
        <v>103</v>
      </c>
      <c r="F63" s="6" t="s">
        <v>15</v>
      </c>
      <c r="G63" s="6">
        <v>24</v>
      </c>
      <c r="H63" s="6" t="s">
        <v>84</v>
      </c>
      <c r="I63" s="32" t="s">
        <v>34</v>
      </c>
      <c r="J63" s="32">
        <v>50</v>
      </c>
      <c r="K63" s="64">
        <v>5.5</v>
      </c>
      <c r="L63" s="32">
        <f t="shared" si="0"/>
        <v>0.48</v>
      </c>
      <c r="M63" s="24" t="s">
        <v>35</v>
      </c>
      <c r="N63" s="7"/>
      <c r="O63" s="29" t="s">
        <v>36</v>
      </c>
    </row>
    <row r="64" spans="1:15" ht="28.8" hidden="1" x14ac:dyDescent="0.3">
      <c r="A64" s="4">
        <v>44825</v>
      </c>
      <c r="B64" s="5" t="s">
        <v>11</v>
      </c>
      <c r="C64" s="6" t="s">
        <v>76</v>
      </c>
      <c r="D64" s="6" t="s">
        <v>73</v>
      </c>
      <c r="E64" s="36" t="s">
        <v>104</v>
      </c>
      <c r="F64" s="6" t="s">
        <v>15</v>
      </c>
      <c r="G64" s="6">
        <v>24</v>
      </c>
      <c r="H64" s="6" t="s">
        <v>84</v>
      </c>
      <c r="I64" s="32" t="s">
        <v>34</v>
      </c>
      <c r="J64" s="32">
        <v>50</v>
      </c>
      <c r="K64" s="64">
        <v>5.5</v>
      </c>
      <c r="L64" s="32">
        <f t="shared" si="0"/>
        <v>0.48</v>
      </c>
      <c r="M64" s="24" t="s">
        <v>35</v>
      </c>
      <c r="N64" s="7"/>
      <c r="O64" s="29" t="s">
        <v>36</v>
      </c>
    </row>
    <row r="65" spans="1:15" ht="28.8" hidden="1" x14ac:dyDescent="0.3">
      <c r="A65" s="4">
        <v>44825</v>
      </c>
      <c r="B65" s="5" t="s">
        <v>11</v>
      </c>
      <c r="C65" s="6" t="s">
        <v>82</v>
      </c>
      <c r="D65" s="18" t="s">
        <v>37</v>
      </c>
      <c r="E65" s="36" t="s">
        <v>105</v>
      </c>
      <c r="F65" s="6" t="s">
        <v>15</v>
      </c>
      <c r="G65" s="6">
        <v>90</v>
      </c>
      <c r="H65" s="6" t="s">
        <v>16</v>
      </c>
      <c r="I65" s="37" t="s">
        <v>39</v>
      </c>
      <c r="J65" s="37">
        <v>100</v>
      </c>
      <c r="K65" s="64">
        <v>5.5</v>
      </c>
      <c r="L65" s="32">
        <f t="shared" si="0"/>
        <v>0.9</v>
      </c>
      <c r="M65" s="21" t="s">
        <v>18</v>
      </c>
      <c r="N65" s="21" t="s">
        <v>18</v>
      </c>
      <c r="O65" s="25" t="s">
        <v>40</v>
      </c>
    </row>
    <row r="66" spans="1:15" ht="28.8" x14ac:dyDescent="0.3">
      <c r="A66" s="4">
        <v>44825</v>
      </c>
      <c r="B66" s="5" t="s">
        <v>11</v>
      </c>
      <c r="C66" s="6" t="s">
        <v>12</v>
      </c>
      <c r="D66" s="6" t="s">
        <v>13</v>
      </c>
      <c r="E66" s="36" t="s">
        <v>106</v>
      </c>
      <c r="F66" s="6" t="s">
        <v>15</v>
      </c>
      <c r="G66" s="6">
        <v>30</v>
      </c>
      <c r="H66" s="6" t="s">
        <v>16</v>
      </c>
      <c r="I66" s="28" t="s">
        <v>100</v>
      </c>
      <c r="J66" s="28">
        <v>50</v>
      </c>
      <c r="K66" s="64">
        <v>5.5</v>
      </c>
      <c r="L66" s="32">
        <f t="shared" ref="L66:L129" si="1">G66/J66</f>
        <v>0.6</v>
      </c>
      <c r="M66" s="17"/>
      <c r="N66" s="21" t="s">
        <v>18</v>
      </c>
      <c r="O66" s="28"/>
    </row>
    <row r="67" spans="1:15" ht="28.8" hidden="1" x14ac:dyDescent="0.3">
      <c r="A67" s="4">
        <v>44825</v>
      </c>
      <c r="B67" s="5" t="s">
        <v>11</v>
      </c>
      <c r="C67" s="6" t="s">
        <v>12</v>
      </c>
      <c r="D67" s="6" t="s">
        <v>73</v>
      </c>
      <c r="E67" s="36" t="s">
        <v>107</v>
      </c>
      <c r="F67" s="6" t="s">
        <v>15</v>
      </c>
      <c r="G67" s="6">
        <v>24</v>
      </c>
      <c r="H67" s="6" t="s">
        <v>84</v>
      </c>
      <c r="I67" s="32" t="s">
        <v>47</v>
      </c>
      <c r="J67" s="32">
        <v>50</v>
      </c>
      <c r="K67" s="64">
        <v>5.5</v>
      </c>
      <c r="L67" s="32">
        <f t="shared" si="1"/>
        <v>0.48</v>
      </c>
      <c r="M67" s="24" t="s">
        <v>35</v>
      </c>
      <c r="N67" s="7"/>
      <c r="O67" s="29" t="s">
        <v>48</v>
      </c>
    </row>
    <row r="68" spans="1:15" ht="28.8" hidden="1" x14ac:dyDescent="0.3">
      <c r="A68" s="4">
        <v>44825</v>
      </c>
      <c r="B68" s="5" t="s">
        <v>11</v>
      </c>
      <c r="C68" s="6" t="s">
        <v>12</v>
      </c>
      <c r="D68" s="6" t="s">
        <v>73</v>
      </c>
      <c r="E68" s="36" t="s">
        <v>108</v>
      </c>
      <c r="F68" s="6" t="s">
        <v>15</v>
      </c>
      <c r="G68" s="6">
        <v>24</v>
      </c>
      <c r="H68" s="6" t="s">
        <v>84</v>
      </c>
      <c r="I68" s="32" t="s">
        <v>34</v>
      </c>
      <c r="J68" s="32">
        <v>50</v>
      </c>
      <c r="K68" s="64">
        <v>5.5</v>
      </c>
      <c r="L68" s="32">
        <f t="shared" si="1"/>
        <v>0.48</v>
      </c>
      <c r="M68" s="24" t="s">
        <v>35</v>
      </c>
      <c r="N68" s="7"/>
      <c r="O68" s="29" t="s">
        <v>36</v>
      </c>
    </row>
    <row r="69" spans="1:15" ht="28.8" hidden="1" x14ac:dyDescent="0.3">
      <c r="A69" s="4">
        <v>44825</v>
      </c>
      <c r="B69" s="5" t="s">
        <v>11</v>
      </c>
      <c r="C69" s="6" t="s">
        <v>12</v>
      </c>
      <c r="D69" s="6" t="s">
        <v>73</v>
      </c>
      <c r="E69" s="36" t="s">
        <v>109</v>
      </c>
      <c r="F69" s="6" t="s">
        <v>15</v>
      </c>
      <c r="G69" s="6">
        <v>24</v>
      </c>
      <c r="H69" s="6" t="s">
        <v>84</v>
      </c>
      <c r="I69" s="32" t="s">
        <v>34</v>
      </c>
      <c r="J69" s="32">
        <v>50</v>
      </c>
      <c r="K69" s="64">
        <v>5.5</v>
      </c>
      <c r="L69" s="32">
        <f t="shared" si="1"/>
        <v>0.48</v>
      </c>
      <c r="M69" s="24" t="s">
        <v>35</v>
      </c>
      <c r="N69" s="7"/>
      <c r="O69" s="29" t="s">
        <v>36</v>
      </c>
    </row>
    <row r="70" spans="1:15" ht="28.8" hidden="1" x14ac:dyDescent="0.3">
      <c r="A70" s="4">
        <v>44825</v>
      </c>
      <c r="B70" s="5" t="s">
        <v>11</v>
      </c>
      <c r="C70" s="6" t="s">
        <v>12</v>
      </c>
      <c r="D70" s="6" t="s">
        <v>80</v>
      </c>
      <c r="E70" s="36" t="s">
        <v>110</v>
      </c>
      <c r="F70" s="6" t="s">
        <v>15</v>
      </c>
      <c r="G70" s="6">
        <v>60</v>
      </c>
      <c r="H70" s="6" t="s">
        <v>16</v>
      </c>
      <c r="I70" s="32" t="s">
        <v>51</v>
      </c>
      <c r="J70" s="37">
        <v>100</v>
      </c>
      <c r="K70" s="64">
        <v>5.5</v>
      </c>
      <c r="L70" s="32">
        <f t="shared" si="1"/>
        <v>0.6</v>
      </c>
      <c r="M70" s="21" t="s">
        <v>18</v>
      </c>
      <c r="N70" s="7"/>
      <c r="O70" s="25" t="s">
        <v>52</v>
      </c>
    </row>
    <row r="71" spans="1:15" ht="28.8" hidden="1" x14ac:dyDescent="0.3">
      <c r="A71" s="4">
        <v>44825</v>
      </c>
      <c r="B71" s="5" t="s">
        <v>11</v>
      </c>
      <c r="C71" s="6" t="s">
        <v>12</v>
      </c>
      <c r="D71" s="6" t="s">
        <v>21</v>
      </c>
      <c r="E71" s="36" t="s">
        <v>53</v>
      </c>
      <c r="F71" s="6" t="s">
        <v>15</v>
      </c>
      <c r="G71" s="6">
        <v>45</v>
      </c>
      <c r="H71" s="6" t="s">
        <v>16</v>
      </c>
      <c r="I71" s="32" t="s">
        <v>23</v>
      </c>
      <c r="J71" s="32">
        <v>50</v>
      </c>
      <c r="K71" s="32">
        <v>3.5</v>
      </c>
      <c r="L71" s="32">
        <f t="shared" si="1"/>
        <v>0.9</v>
      </c>
      <c r="M71" s="26" t="s">
        <v>24</v>
      </c>
      <c r="N71" s="7"/>
      <c r="O71" s="27" t="s">
        <v>25</v>
      </c>
    </row>
    <row r="72" spans="1:15" ht="28.8" hidden="1" x14ac:dyDescent="0.3">
      <c r="A72" s="4">
        <v>44826</v>
      </c>
      <c r="B72" s="5" t="s">
        <v>11</v>
      </c>
      <c r="C72" s="6" t="s">
        <v>20</v>
      </c>
      <c r="D72" s="6" t="s">
        <v>111</v>
      </c>
      <c r="E72" s="36" t="s">
        <v>112</v>
      </c>
      <c r="F72" s="6" t="s">
        <v>15</v>
      </c>
      <c r="G72" s="6">
        <v>16</v>
      </c>
      <c r="H72" s="6" t="s">
        <v>16</v>
      </c>
      <c r="I72" s="32" t="s">
        <v>43</v>
      </c>
      <c r="J72" s="32">
        <v>50</v>
      </c>
      <c r="K72" s="64">
        <v>5.5</v>
      </c>
      <c r="L72" s="32">
        <f t="shared" si="1"/>
        <v>0.32</v>
      </c>
      <c r="M72" s="21" t="s">
        <v>18</v>
      </c>
      <c r="N72" s="7"/>
      <c r="O72" s="25" t="s">
        <v>40</v>
      </c>
    </row>
    <row r="73" spans="1:15" ht="28.8" hidden="1" x14ac:dyDescent="0.3">
      <c r="A73" s="4">
        <v>44826</v>
      </c>
      <c r="B73" s="5" t="s">
        <v>11</v>
      </c>
      <c r="C73" s="6" t="s">
        <v>20</v>
      </c>
      <c r="D73" s="6" t="s">
        <v>80</v>
      </c>
      <c r="E73" s="36" t="s">
        <v>113</v>
      </c>
      <c r="F73" s="6" t="s">
        <v>15</v>
      </c>
      <c r="G73" s="6">
        <v>60</v>
      </c>
      <c r="H73" s="6" t="s">
        <v>16</v>
      </c>
      <c r="I73" s="32" t="s">
        <v>114</v>
      </c>
      <c r="J73" s="37">
        <v>100</v>
      </c>
      <c r="K73" s="64">
        <v>5.5</v>
      </c>
      <c r="L73" s="32">
        <f t="shared" si="1"/>
        <v>0.6</v>
      </c>
      <c r="M73" s="21" t="s">
        <v>18</v>
      </c>
      <c r="N73" s="7"/>
      <c r="O73" s="25" t="s">
        <v>52</v>
      </c>
    </row>
    <row r="74" spans="1:15" ht="28.8" hidden="1" x14ac:dyDescent="0.3">
      <c r="A74" s="4">
        <v>44826</v>
      </c>
      <c r="B74" s="5" t="s">
        <v>11</v>
      </c>
      <c r="C74" s="6" t="s">
        <v>20</v>
      </c>
      <c r="D74" s="6" t="s">
        <v>26</v>
      </c>
      <c r="E74" s="36" t="s">
        <v>56</v>
      </c>
      <c r="F74" s="6" t="s">
        <v>15</v>
      </c>
      <c r="G74" s="6">
        <v>60</v>
      </c>
      <c r="H74" s="6" t="s">
        <v>28</v>
      </c>
      <c r="I74" s="37" t="s">
        <v>29</v>
      </c>
      <c r="J74" s="37">
        <v>100</v>
      </c>
      <c r="K74" s="37">
        <v>5.5</v>
      </c>
      <c r="L74" s="32">
        <f t="shared" si="1"/>
        <v>0.6</v>
      </c>
      <c r="M74" s="22" t="s">
        <v>30</v>
      </c>
      <c r="N74" s="22" t="s">
        <v>30</v>
      </c>
      <c r="O74" s="31" t="s">
        <v>31</v>
      </c>
    </row>
    <row r="75" spans="1:15" ht="28.8" hidden="1" x14ac:dyDescent="0.3">
      <c r="A75" s="4">
        <v>44826</v>
      </c>
      <c r="B75" s="5" t="s">
        <v>11</v>
      </c>
      <c r="C75" s="6" t="s">
        <v>82</v>
      </c>
      <c r="D75" s="6" t="s">
        <v>73</v>
      </c>
      <c r="E75" s="36" t="s">
        <v>115</v>
      </c>
      <c r="F75" s="6" t="s">
        <v>15</v>
      </c>
      <c r="G75" s="6">
        <v>24</v>
      </c>
      <c r="H75" s="6" t="s">
        <v>84</v>
      </c>
      <c r="I75" s="32" t="s">
        <v>47</v>
      </c>
      <c r="J75" s="32">
        <v>50</v>
      </c>
      <c r="K75" s="64">
        <v>5.5</v>
      </c>
      <c r="L75" s="32">
        <f t="shared" si="1"/>
        <v>0.48</v>
      </c>
      <c r="M75" s="24" t="s">
        <v>35</v>
      </c>
      <c r="N75" s="7"/>
      <c r="O75" s="29" t="s">
        <v>48</v>
      </c>
    </row>
    <row r="76" spans="1:15" ht="28.8" hidden="1" x14ac:dyDescent="0.3">
      <c r="A76" s="4">
        <v>44826</v>
      </c>
      <c r="B76" s="5" t="s">
        <v>11</v>
      </c>
      <c r="C76" s="6" t="s">
        <v>82</v>
      </c>
      <c r="D76" s="6" t="s">
        <v>73</v>
      </c>
      <c r="E76" s="36" t="s">
        <v>116</v>
      </c>
      <c r="F76" s="6" t="s">
        <v>15</v>
      </c>
      <c r="G76" s="6">
        <v>24</v>
      </c>
      <c r="H76" s="6" t="s">
        <v>84</v>
      </c>
      <c r="I76" s="32" t="s">
        <v>34</v>
      </c>
      <c r="J76" s="32">
        <v>50</v>
      </c>
      <c r="K76" s="64">
        <v>5.5</v>
      </c>
      <c r="L76" s="32">
        <f t="shared" si="1"/>
        <v>0.48</v>
      </c>
      <c r="M76" s="24" t="s">
        <v>35</v>
      </c>
      <c r="N76" s="7"/>
      <c r="O76" s="29" t="s">
        <v>36</v>
      </c>
    </row>
    <row r="77" spans="1:15" ht="28.8" hidden="1" x14ac:dyDescent="0.3">
      <c r="A77" s="4">
        <v>44826</v>
      </c>
      <c r="B77" s="5" t="s">
        <v>11</v>
      </c>
      <c r="C77" s="6" t="s">
        <v>82</v>
      </c>
      <c r="D77" s="6" t="s">
        <v>73</v>
      </c>
      <c r="E77" s="36" t="s">
        <v>117</v>
      </c>
      <c r="F77" s="6" t="s">
        <v>15</v>
      </c>
      <c r="G77" s="6">
        <v>24</v>
      </c>
      <c r="H77" s="6" t="s">
        <v>84</v>
      </c>
      <c r="I77" s="32" t="s">
        <v>34</v>
      </c>
      <c r="J77" s="32">
        <v>50</v>
      </c>
      <c r="K77" s="64">
        <v>5.5</v>
      </c>
      <c r="L77" s="32">
        <f t="shared" si="1"/>
        <v>0.48</v>
      </c>
      <c r="M77" s="24" t="s">
        <v>35</v>
      </c>
      <c r="N77" s="7"/>
      <c r="O77" s="29" t="s">
        <v>36</v>
      </c>
    </row>
    <row r="78" spans="1:15" ht="28.8" hidden="1" x14ac:dyDescent="0.3">
      <c r="A78" s="4">
        <v>44826</v>
      </c>
      <c r="B78" s="5" t="s">
        <v>11</v>
      </c>
      <c r="C78" s="6" t="s">
        <v>87</v>
      </c>
      <c r="D78" s="6" t="s">
        <v>73</v>
      </c>
      <c r="E78" s="36" t="s">
        <v>118</v>
      </c>
      <c r="F78" s="6" t="s">
        <v>15</v>
      </c>
      <c r="G78" s="6">
        <v>24</v>
      </c>
      <c r="H78" s="6" t="s">
        <v>84</v>
      </c>
      <c r="I78" s="32" t="s">
        <v>47</v>
      </c>
      <c r="J78" s="32">
        <v>50</v>
      </c>
      <c r="K78" s="64">
        <v>5.5</v>
      </c>
      <c r="L78" s="32">
        <f t="shared" si="1"/>
        <v>0.48</v>
      </c>
      <c r="M78" s="24" t="s">
        <v>35</v>
      </c>
      <c r="N78" s="7"/>
      <c r="O78" s="29" t="s">
        <v>48</v>
      </c>
    </row>
    <row r="79" spans="1:15" ht="28.8" hidden="1" x14ac:dyDescent="0.3">
      <c r="A79" s="4">
        <v>44826</v>
      </c>
      <c r="B79" s="5" t="s">
        <v>11</v>
      </c>
      <c r="C79" s="6" t="s">
        <v>87</v>
      </c>
      <c r="D79" s="6" t="s">
        <v>73</v>
      </c>
      <c r="E79" s="36" t="s">
        <v>119</v>
      </c>
      <c r="F79" s="6" t="s">
        <v>15</v>
      </c>
      <c r="G79" s="6">
        <v>24</v>
      </c>
      <c r="H79" s="6" t="s">
        <v>84</v>
      </c>
      <c r="I79" s="32" t="s">
        <v>34</v>
      </c>
      <c r="J79" s="32">
        <v>50</v>
      </c>
      <c r="K79" s="64">
        <v>5.5</v>
      </c>
      <c r="L79" s="32">
        <f t="shared" si="1"/>
        <v>0.48</v>
      </c>
      <c r="M79" s="24" t="s">
        <v>35</v>
      </c>
      <c r="N79" s="7"/>
      <c r="O79" s="29" t="s">
        <v>36</v>
      </c>
    </row>
    <row r="80" spans="1:15" ht="28.8" hidden="1" x14ac:dyDescent="0.3">
      <c r="A80" s="4">
        <v>44826</v>
      </c>
      <c r="B80" s="5" t="s">
        <v>11</v>
      </c>
      <c r="C80" s="6" t="s">
        <v>87</v>
      </c>
      <c r="D80" s="6" t="s">
        <v>73</v>
      </c>
      <c r="E80" s="36" t="s">
        <v>120</v>
      </c>
      <c r="F80" s="6" t="s">
        <v>15</v>
      </c>
      <c r="G80" s="6">
        <v>24</v>
      </c>
      <c r="H80" s="6" t="s">
        <v>84</v>
      </c>
      <c r="I80" s="32" t="s">
        <v>34</v>
      </c>
      <c r="J80" s="32">
        <v>50</v>
      </c>
      <c r="K80" s="64">
        <v>5.5</v>
      </c>
      <c r="L80" s="32">
        <f t="shared" si="1"/>
        <v>0.48</v>
      </c>
      <c r="M80" s="24" t="s">
        <v>35</v>
      </c>
      <c r="N80" s="7"/>
      <c r="O80" s="29" t="s">
        <v>36</v>
      </c>
    </row>
    <row r="81" spans="1:15" ht="28.8" hidden="1" x14ac:dyDescent="0.3">
      <c r="A81" s="4">
        <v>44827</v>
      </c>
      <c r="B81" s="5" t="s">
        <v>11</v>
      </c>
      <c r="C81" s="6" t="s">
        <v>20</v>
      </c>
      <c r="D81" s="6" t="s">
        <v>80</v>
      </c>
      <c r="E81" s="36" t="s">
        <v>121</v>
      </c>
      <c r="F81" s="6" t="s">
        <v>15</v>
      </c>
      <c r="G81" s="6">
        <v>60</v>
      </c>
      <c r="H81" s="6" t="s">
        <v>16</v>
      </c>
      <c r="I81" s="32" t="s">
        <v>114</v>
      </c>
      <c r="J81" s="37">
        <v>100</v>
      </c>
      <c r="K81" s="64">
        <v>5.5</v>
      </c>
      <c r="L81" s="32">
        <f t="shared" si="1"/>
        <v>0.6</v>
      </c>
      <c r="M81" s="21" t="s">
        <v>18</v>
      </c>
      <c r="N81" s="7"/>
      <c r="O81" s="25" t="s">
        <v>52</v>
      </c>
    </row>
    <row r="82" spans="1:15" ht="28.8" hidden="1" x14ac:dyDescent="0.3">
      <c r="A82" s="4">
        <v>44827</v>
      </c>
      <c r="B82" s="5" t="s">
        <v>11</v>
      </c>
      <c r="C82" s="6" t="s">
        <v>76</v>
      </c>
      <c r="D82" s="6" t="s">
        <v>73</v>
      </c>
      <c r="E82" s="36" t="s">
        <v>122</v>
      </c>
      <c r="F82" s="6" t="s">
        <v>15</v>
      </c>
      <c r="G82" s="6">
        <v>24</v>
      </c>
      <c r="H82" s="6" t="s">
        <v>75</v>
      </c>
      <c r="I82" s="32" t="s">
        <v>47</v>
      </c>
      <c r="J82" s="32">
        <v>50</v>
      </c>
      <c r="K82" s="64">
        <v>5.5</v>
      </c>
      <c r="L82" s="32">
        <f t="shared" si="1"/>
        <v>0.48</v>
      </c>
      <c r="M82" s="24" t="s">
        <v>35</v>
      </c>
      <c r="N82" s="7"/>
      <c r="O82" s="29" t="s">
        <v>48</v>
      </c>
    </row>
    <row r="83" spans="1:15" ht="28.8" hidden="1" x14ac:dyDescent="0.3">
      <c r="A83" s="4">
        <v>44827</v>
      </c>
      <c r="B83" s="5" t="s">
        <v>11</v>
      </c>
      <c r="C83" s="6" t="s">
        <v>76</v>
      </c>
      <c r="D83" s="6" t="s">
        <v>73</v>
      </c>
      <c r="E83" s="36" t="s">
        <v>123</v>
      </c>
      <c r="F83" s="6" t="s">
        <v>15</v>
      </c>
      <c r="G83" s="6">
        <v>24</v>
      </c>
      <c r="H83" s="6" t="s">
        <v>84</v>
      </c>
      <c r="I83" s="32" t="s">
        <v>47</v>
      </c>
      <c r="J83" s="32">
        <v>50</v>
      </c>
      <c r="K83" s="64">
        <v>5.5</v>
      </c>
      <c r="L83" s="32">
        <f t="shared" si="1"/>
        <v>0.48</v>
      </c>
      <c r="M83" s="24" t="s">
        <v>35</v>
      </c>
      <c r="N83" s="7"/>
      <c r="O83" s="29" t="s">
        <v>48</v>
      </c>
    </row>
    <row r="84" spans="1:15" ht="28.8" hidden="1" x14ac:dyDescent="0.3">
      <c r="A84" s="4">
        <v>44827</v>
      </c>
      <c r="B84" s="5" t="s">
        <v>11</v>
      </c>
      <c r="C84" s="6" t="s">
        <v>76</v>
      </c>
      <c r="D84" s="6" t="s">
        <v>73</v>
      </c>
      <c r="E84" s="36" t="s">
        <v>124</v>
      </c>
      <c r="F84" s="6" t="s">
        <v>15</v>
      </c>
      <c r="G84" s="6">
        <v>24</v>
      </c>
      <c r="H84" s="6" t="s">
        <v>84</v>
      </c>
      <c r="I84" s="32" t="s">
        <v>34</v>
      </c>
      <c r="J84" s="32">
        <v>50</v>
      </c>
      <c r="K84" s="64">
        <v>5.5</v>
      </c>
      <c r="L84" s="32">
        <f t="shared" si="1"/>
        <v>0.48</v>
      </c>
      <c r="M84" s="24" t="s">
        <v>35</v>
      </c>
      <c r="N84" s="7"/>
      <c r="O84" s="29" t="s">
        <v>36</v>
      </c>
    </row>
    <row r="85" spans="1:15" hidden="1" x14ac:dyDescent="0.3">
      <c r="A85" s="4">
        <v>44827</v>
      </c>
      <c r="B85" s="5" t="s">
        <v>11</v>
      </c>
      <c r="C85" s="6" t="s">
        <v>12</v>
      </c>
      <c r="D85" s="6" t="s">
        <v>13</v>
      </c>
      <c r="E85" s="36" t="s">
        <v>71</v>
      </c>
      <c r="F85" s="6" t="s">
        <v>15</v>
      </c>
      <c r="G85" s="6">
        <v>30</v>
      </c>
      <c r="H85" s="6" t="s">
        <v>16</v>
      </c>
      <c r="I85" s="32" t="s">
        <v>43</v>
      </c>
      <c r="J85" s="32">
        <v>50</v>
      </c>
      <c r="K85" s="64">
        <v>5.5</v>
      </c>
      <c r="L85" s="32">
        <f t="shared" si="1"/>
        <v>0.6</v>
      </c>
      <c r="M85" s="21" t="s">
        <v>18</v>
      </c>
      <c r="N85" s="7"/>
      <c r="O85" s="25" t="s">
        <v>40</v>
      </c>
    </row>
    <row r="86" spans="1:15" ht="28.8" hidden="1" x14ac:dyDescent="0.3">
      <c r="A86" s="4">
        <v>44827</v>
      </c>
      <c r="B86" s="5" t="s">
        <v>11</v>
      </c>
      <c r="C86" s="6" t="s">
        <v>12</v>
      </c>
      <c r="D86" s="6" t="s">
        <v>73</v>
      </c>
      <c r="E86" s="36" t="s">
        <v>125</v>
      </c>
      <c r="F86" s="6" t="s">
        <v>15</v>
      </c>
      <c r="G86" s="6">
        <v>24</v>
      </c>
      <c r="H86" s="6" t="s">
        <v>84</v>
      </c>
      <c r="I86" s="32" t="s">
        <v>47</v>
      </c>
      <c r="J86" s="32">
        <v>50</v>
      </c>
      <c r="K86" s="64">
        <v>5.5</v>
      </c>
      <c r="L86" s="32">
        <f t="shared" si="1"/>
        <v>0.48</v>
      </c>
      <c r="M86" s="24" t="s">
        <v>35</v>
      </c>
      <c r="N86" s="7"/>
      <c r="O86" s="29" t="s">
        <v>48</v>
      </c>
    </row>
    <row r="87" spans="1:15" ht="28.8" hidden="1" x14ac:dyDescent="0.3">
      <c r="A87" s="4">
        <v>44827</v>
      </c>
      <c r="B87" s="5" t="s">
        <v>11</v>
      </c>
      <c r="C87" s="6" t="s">
        <v>12</v>
      </c>
      <c r="D87" s="6" t="s">
        <v>73</v>
      </c>
      <c r="E87" s="36" t="s">
        <v>126</v>
      </c>
      <c r="F87" s="6" t="s">
        <v>15</v>
      </c>
      <c r="G87" s="6">
        <v>24</v>
      </c>
      <c r="H87" s="6" t="s">
        <v>75</v>
      </c>
      <c r="I87" s="32" t="s">
        <v>47</v>
      </c>
      <c r="J87" s="32">
        <v>50</v>
      </c>
      <c r="K87" s="64">
        <v>5.5</v>
      </c>
      <c r="L87" s="32">
        <f t="shared" si="1"/>
        <v>0.48</v>
      </c>
      <c r="M87" s="24" t="s">
        <v>35</v>
      </c>
      <c r="N87" s="7"/>
      <c r="O87" s="29" t="s">
        <v>48</v>
      </c>
    </row>
    <row r="88" spans="1:15" ht="28.8" hidden="1" x14ac:dyDescent="0.3">
      <c r="A88" s="4">
        <v>44827</v>
      </c>
      <c r="B88" s="5" t="s">
        <v>11</v>
      </c>
      <c r="C88" s="6" t="s">
        <v>12</v>
      </c>
      <c r="D88" s="6" t="s">
        <v>73</v>
      </c>
      <c r="E88" s="36" t="s">
        <v>127</v>
      </c>
      <c r="F88" s="6" t="s">
        <v>15</v>
      </c>
      <c r="G88" s="6">
        <v>24</v>
      </c>
      <c r="H88" s="6" t="s">
        <v>84</v>
      </c>
      <c r="I88" s="32" t="s">
        <v>34</v>
      </c>
      <c r="J88" s="32">
        <v>50</v>
      </c>
      <c r="K88" s="64">
        <v>5.5</v>
      </c>
      <c r="L88" s="32">
        <f t="shared" si="1"/>
        <v>0.48</v>
      </c>
      <c r="M88" s="24" t="s">
        <v>35</v>
      </c>
      <c r="N88" s="7"/>
      <c r="O88" s="29" t="s">
        <v>36</v>
      </c>
    </row>
    <row r="89" spans="1:15" hidden="1" x14ac:dyDescent="0.3">
      <c r="A89" s="4">
        <v>44827</v>
      </c>
      <c r="B89" s="5" t="s">
        <v>11</v>
      </c>
      <c r="C89" s="6" t="s">
        <v>12</v>
      </c>
      <c r="D89" s="6" t="s">
        <v>80</v>
      </c>
      <c r="E89" s="36" t="s">
        <v>128</v>
      </c>
      <c r="F89" s="6" t="s">
        <v>15</v>
      </c>
      <c r="G89" s="6">
        <v>60</v>
      </c>
      <c r="H89" s="6" t="s">
        <v>16</v>
      </c>
      <c r="I89" s="32" t="s">
        <v>51</v>
      </c>
      <c r="J89" s="37">
        <v>100</v>
      </c>
      <c r="K89" s="64">
        <v>5.5</v>
      </c>
      <c r="L89" s="32">
        <f t="shared" si="1"/>
        <v>0.6</v>
      </c>
      <c r="M89" s="21" t="s">
        <v>18</v>
      </c>
      <c r="N89" s="7"/>
      <c r="O89" s="25" t="s">
        <v>52</v>
      </c>
    </row>
    <row r="90" spans="1:15" ht="28.8" hidden="1" x14ac:dyDescent="0.3">
      <c r="A90" s="4">
        <v>44827</v>
      </c>
      <c r="B90" s="5" t="s">
        <v>11</v>
      </c>
      <c r="C90" s="6" t="s">
        <v>12</v>
      </c>
      <c r="D90" s="6" t="s">
        <v>21</v>
      </c>
      <c r="E90" s="36" t="s">
        <v>60</v>
      </c>
      <c r="F90" s="6" t="s">
        <v>15</v>
      </c>
      <c r="G90" s="6">
        <v>45</v>
      </c>
      <c r="H90" s="6" t="s">
        <v>16</v>
      </c>
      <c r="I90" s="32" t="s">
        <v>23</v>
      </c>
      <c r="J90" s="32">
        <v>50</v>
      </c>
      <c r="K90" s="32">
        <v>3.5</v>
      </c>
      <c r="L90" s="32">
        <f t="shared" si="1"/>
        <v>0.9</v>
      </c>
      <c r="M90" s="26" t="s">
        <v>24</v>
      </c>
      <c r="N90" s="7"/>
      <c r="O90" s="27" t="s">
        <v>25</v>
      </c>
    </row>
    <row r="91" spans="1:15" hidden="1" x14ac:dyDescent="0.3">
      <c r="A91" s="4">
        <v>44830</v>
      </c>
      <c r="B91" s="5" t="s">
        <v>11</v>
      </c>
      <c r="C91" s="6" t="s">
        <v>12</v>
      </c>
      <c r="D91" s="6" t="s">
        <v>13</v>
      </c>
      <c r="E91" s="36" t="s">
        <v>14</v>
      </c>
      <c r="F91" s="6" t="s">
        <v>15</v>
      </c>
      <c r="G91" s="6">
        <v>30</v>
      </c>
      <c r="H91" s="6" t="s">
        <v>16</v>
      </c>
      <c r="I91" s="32" t="s">
        <v>17</v>
      </c>
      <c r="J91" s="32">
        <v>50</v>
      </c>
      <c r="K91" s="64">
        <v>5.5</v>
      </c>
      <c r="L91" s="32">
        <f t="shared" si="1"/>
        <v>0.6</v>
      </c>
      <c r="M91" s="21" t="s">
        <v>18</v>
      </c>
      <c r="N91" s="7"/>
      <c r="O91" s="25" t="s">
        <v>19</v>
      </c>
    </row>
    <row r="92" spans="1:15" ht="28.8" hidden="1" x14ac:dyDescent="0.3">
      <c r="A92" s="4">
        <v>44830</v>
      </c>
      <c r="B92" s="5" t="s">
        <v>11</v>
      </c>
      <c r="C92" s="6" t="s">
        <v>20</v>
      </c>
      <c r="D92" s="6" t="s">
        <v>26</v>
      </c>
      <c r="E92" s="36" t="s">
        <v>27</v>
      </c>
      <c r="F92" s="6" t="s">
        <v>15</v>
      </c>
      <c r="G92" s="6">
        <v>60</v>
      </c>
      <c r="H92" s="6" t="s">
        <v>28</v>
      </c>
      <c r="I92" s="37" t="s">
        <v>29</v>
      </c>
      <c r="J92" s="37">
        <v>100</v>
      </c>
      <c r="K92" s="37">
        <v>5.5</v>
      </c>
      <c r="L92" s="32">
        <f t="shared" si="1"/>
        <v>0.6</v>
      </c>
      <c r="M92" s="22" t="s">
        <v>30</v>
      </c>
      <c r="N92" s="22" t="s">
        <v>30</v>
      </c>
      <c r="O92" s="31" t="s">
        <v>31</v>
      </c>
    </row>
    <row r="93" spans="1:15" ht="28.8" hidden="1" x14ac:dyDescent="0.3">
      <c r="A93" s="4">
        <v>44830</v>
      </c>
      <c r="B93" s="5" t="s">
        <v>11</v>
      </c>
      <c r="C93" s="6" t="s">
        <v>82</v>
      </c>
      <c r="D93" s="6" t="s">
        <v>73</v>
      </c>
      <c r="E93" s="36" t="s">
        <v>129</v>
      </c>
      <c r="F93" s="6" t="s">
        <v>15</v>
      </c>
      <c r="G93" s="6">
        <v>25</v>
      </c>
      <c r="H93" s="6" t="s">
        <v>84</v>
      </c>
      <c r="I93" s="32" t="s">
        <v>47</v>
      </c>
      <c r="J93" s="32">
        <v>50</v>
      </c>
      <c r="K93" s="64">
        <v>5.5</v>
      </c>
      <c r="L93" s="32">
        <f t="shared" si="1"/>
        <v>0.5</v>
      </c>
      <c r="M93" s="24" t="s">
        <v>35</v>
      </c>
      <c r="N93" s="7"/>
      <c r="O93" s="29" t="s">
        <v>48</v>
      </c>
    </row>
    <row r="94" spans="1:15" ht="28.8" hidden="1" x14ac:dyDescent="0.3">
      <c r="A94" s="4">
        <v>44830</v>
      </c>
      <c r="B94" s="5" t="s">
        <v>11</v>
      </c>
      <c r="C94" s="6" t="s">
        <v>82</v>
      </c>
      <c r="D94" s="6" t="s">
        <v>73</v>
      </c>
      <c r="E94" s="36" t="s">
        <v>130</v>
      </c>
      <c r="F94" s="6" t="s">
        <v>15</v>
      </c>
      <c r="G94" s="6">
        <v>25</v>
      </c>
      <c r="H94" s="6" t="s">
        <v>75</v>
      </c>
      <c r="I94" s="32" t="s">
        <v>47</v>
      </c>
      <c r="J94" s="32">
        <v>50</v>
      </c>
      <c r="K94" s="64">
        <v>5.5</v>
      </c>
      <c r="L94" s="32">
        <f t="shared" si="1"/>
        <v>0.5</v>
      </c>
      <c r="M94" s="24" t="s">
        <v>35</v>
      </c>
      <c r="N94" s="7"/>
      <c r="O94" s="29" t="s">
        <v>48</v>
      </c>
    </row>
    <row r="95" spans="1:15" ht="28.8" hidden="1" x14ac:dyDescent="0.3">
      <c r="A95" s="4">
        <v>44830</v>
      </c>
      <c r="B95" s="5" t="s">
        <v>11</v>
      </c>
      <c r="C95" s="6" t="s">
        <v>82</v>
      </c>
      <c r="D95" s="6" t="s">
        <v>73</v>
      </c>
      <c r="E95" s="36" t="s">
        <v>131</v>
      </c>
      <c r="F95" s="6" t="s">
        <v>15</v>
      </c>
      <c r="G95" s="6">
        <v>25</v>
      </c>
      <c r="H95" s="6" t="s">
        <v>84</v>
      </c>
      <c r="I95" s="32" t="s">
        <v>34</v>
      </c>
      <c r="J95" s="32">
        <v>50</v>
      </c>
      <c r="K95" s="64">
        <v>5.5</v>
      </c>
      <c r="L95" s="32">
        <f t="shared" si="1"/>
        <v>0.5</v>
      </c>
      <c r="M95" s="24" t="s">
        <v>35</v>
      </c>
      <c r="N95" s="7"/>
      <c r="O95" s="29" t="s">
        <v>36</v>
      </c>
    </row>
    <row r="96" spans="1:15" ht="28.8" hidden="1" x14ac:dyDescent="0.3">
      <c r="A96" s="4">
        <v>44830</v>
      </c>
      <c r="B96" s="5" t="s">
        <v>11</v>
      </c>
      <c r="C96" s="6" t="s">
        <v>82</v>
      </c>
      <c r="D96" s="6" t="s">
        <v>73</v>
      </c>
      <c r="E96" s="36" t="s">
        <v>132</v>
      </c>
      <c r="F96" s="6" t="s">
        <v>15</v>
      </c>
      <c r="G96" s="6">
        <v>25</v>
      </c>
      <c r="H96" s="6" t="s">
        <v>84</v>
      </c>
      <c r="I96" s="32" t="s">
        <v>34</v>
      </c>
      <c r="J96" s="32">
        <v>50</v>
      </c>
      <c r="K96" s="64">
        <v>5.5</v>
      </c>
      <c r="L96" s="32">
        <f t="shared" si="1"/>
        <v>0.5</v>
      </c>
      <c r="M96" s="24" t="s">
        <v>35</v>
      </c>
      <c r="N96" s="7"/>
      <c r="O96" s="29" t="s">
        <v>36</v>
      </c>
    </row>
    <row r="97" spans="1:15" ht="28.8" hidden="1" x14ac:dyDescent="0.3">
      <c r="A97" s="4">
        <v>44830</v>
      </c>
      <c r="B97" s="5" t="s">
        <v>11</v>
      </c>
      <c r="C97" s="6" t="s">
        <v>87</v>
      </c>
      <c r="D97" s="6" t="s">
        <v>73</v>
      </c>
      <c r="E97" s="36" t="s">
        <v>133</v>
      </c>
      <c r="F97" s="6" t="s">
        <v>15</v>
      </c>
      <c r="G97" s="6">
        <v>25</v>
      </c>
      <c r="H97" s="6" t="s">
        <v>84</v>
      </c>
      <c r="I97" s="32" t="s">
        <v>47</v>
      </c>
      <c r="J97" s="32">
        <v>50</v>
      </c>
      <c r="K97" s="64">
        <v>5.5</v>
      </c>
      <c r="L97" s="32">
        <f t="shared" si="1"/>
        <v>0.5</v>
      </c>
      <c r="M97" s="24" t="s">
        <v>35</v>
      </c>
      <c r="N97" s="7"/>
      <c r="O97" s="29" t="s">
        <v>48</v>
      </c>
    </row>
    <row r="98" spans="1:15" ht="28.8" hidden="1" x14ac:dyDescent="0.3">
      <c r="A98" s="4">
        <v>44830</v>
      </c>
      <c r="B98" s="5" t="s">
        <v>11</v>
      </c>
      <c r="C98" s="6" t="s">
        <v>87</v>
      </c>
      <c r="D98" s="6" t="s">
        <v>73</v>
      </c>
      <c r="E98" s="36" t="s">
        <v>134</v>
      </c>
      <c r="F98" s="6" t="s">
        <v>15</v>
      </c>
      <c r="G98" s="6">
        <v>25</v>
      </c>
      <c r="H98" s="6" t="s">
        <v>75</v>
      </c>
      <c r="I98" s="32" t="s">
        <v>47</v>
      </c>
      <c r="J98" s="32">
        <v>50</v>
      </c>
      <c r="K98" s="64">
        <v>5.5</v>
      </c>
      <c r="L98" s="32">
        <f t="shared" si="1"/>
        <v>0.5</v>
      </c>
      <c r="M98" s="24" t="s">
        <v>35</v>
      </c>
      <c r="N98" s="7"/>
      <c r="O98" s="29" t="s">
        <v>48</v>
      </c>
    </row>
    <row r="99" spans="1:15" ht="28.8" hidden="1" x14ac:dyDescent="0.3">
      <c r="A99" s="4">
        <v>44830</v>
      </c>
      <c r="B99" s="5" t="s">
        <v>11</v>
      </c>
      <c r="C99" s="6" t="s">
        <v>87</v>
      </c>
      <c r="D99" s="6" t="s">
        <v>73</v>
      </c>
      <c r="E99" s="36" t="s">
        <v>135</v>
      </c>
      <c r="F99" s="6" t="s">
        <v>15</v>
      </c>
      <c r="G99" s="6">
        <v>25</v>
      </c>
      <c r="H99" s="6" t="s">
        <v>84</v>
      </c>
      <c r="I99" s="32" t="s">
        <v>34</v>
      </c>
      <c r="J99" s="32">
        <v>50</v>
      </c>
      <c r="K99" s="64">
        <v>5.5</v>
      </c>
      <c r="L99" s="32">
        <f t="shared" si="1"/>
        <v>0.5</v>
      </c>
      <c r="M99" s="24" t="s">
        <v>35</v>
      </c>
      <c r="N99" s="7"/>
      <c r="O99" s="29" t="s">
        <v>36</v>
      </c>
    </row>
    <row r="100" spans="1:15" ht="28.8" hidden="1" x14ac:dyDescent="0.3">
      <c r="A100" s="4">
        <v>44830</v>
      </c>
      <c r="B100" s="5" t="s">
        <v>11</v>
      </c>
      <c r="C100" s="6" t="s">
        <v>20</v>
      </c>
      <c r="D100" s="6" t="s">
        <v>21</v>
      </c>
      <c r="E100" s="36" t="s">
        <v>22</v>
      </c>
      <c r="F100" s="6" t="s">
        <v>15</v>
      </c>
      <c r="G100" s="6">
        <v>45</v>
      </c>
      <c r="H100" s="6" t="s">
        <v>16</v>
      </c>
      <c r="I100" s="32" t="s">
        <v>23</v>
      </c>
      <c r="J100" s="32">
        <v>50</v>
      </c>
      <c r="K100" s="32">
        <v>3.5</v>
      </c>
      <c r="L100" s="32">
        <f t="shared" si="1"/>
        <v>0.9</v>
      </c>
      <c r="M100" s="26" t="s">
        <v>24</v>
      </c>
      <c r="N100" s="7"/>
      <c r="O100" s="27" t="s">
        <v>25</v>
      </c>
    </row>
    <row r="101" spans="1:15" ht="28.8" hidden="1" x14ac:dyDescent="0.3">
      <c r="A101" s="4">
        <v>44830</v>
      </c>
      <c r="B101" s="5" t="s">
        <v>11</v>
      </c>
      <c r="C101" s="6" t="s">
        <v>87</v>
      </c>
      <c r="D101" s="6" t="s">
        <v>73</v>
      </c>
      <c r="E101" s="36" t="s">
        <v>136</v>
      </c>
      <c r="F101" s="6" t="s">
        <v>15</v>
      </c>
      <c r="G101" s="6">
        <v>25</v>
      </c>
      <c r="H101" s="6" t="s">
        <v>84</v>
      </c>
      <c r="I101" s="32" t="s">
        <v>34</v>
      </c>
      <c r="J101" s="32">
        <v>50</v>
      </c>
      <c r="K101" s="64">
        <v>5.5</v>
      </c>
      <c r="L101" s="32">
        <f t="shared" si="1"/>
        <v>0.5</v>
      </c>
      <c r="M101" s="24" t="s">
        <v>35</v>
      </c>
      <c r="N101" s="7"/>
      <c r="O101" s="29" t="s">
        <v>36</v>
      </c>
    </row>
    <row r="102" spans="1:15" ht="28.8" hidden="1" x14ac:dyDescent="0.3">
      <c r="A102" s="4">
        <v>44831</v>
      </c>
      <c r="B102" s="5" t="s">
        <v>11</v>
      </c>
      <c r="C102" s="6" t="s">
        <v>20</v>
      </c>
      <c r="D102" s="6" t="s">
        <v>37</v>
      </c>
      <c r="E102" s="36" t="s">
        <v>38</v>
      </c>
      <c r="F102" s="6" t="s">
        <v>15</v>
      </c>
      <c r="G102" s="6">
        <v>90</v>
      </c>
      <c r="H102" s="6" t="s">
        <v>16</v>
      </c>
      <c r="I102" s="37" t="s">
        <v>39</v>
      </c>
      <c r="J102" s="37">
        <v>100</v>
      </c>
      <c r="K102" s="64">
        <v>5.5</v>
      </c>
      <c r="L102" s="32">
        <f t="shared" si="1"/>
        <v>0.9</v>
      </c>
      <c r="M102" s="21" t="s">
        <v>18</v>
      </c>
      <c r="N102" s="21" t="s">
        <v>18</v>
      </c>
      <c r="O102" s="25" t="s">
        <v>40</v>
      </c>
    </row>
    <row r="103" spans="1:15" ht="28.8" hidden="1" x14ac:dyDescent="0.3">
      <c r="A103" s="4">
        <v>44831</v>
      </c>
      <c r="B103" s="5" t="s">
        <v>11</v>
      </c>
      <c r="C103" s="6" t="s">
        <v>76</v>
      </c>
      <c r="D103" s="6" t="s">
        <v>73</v>
      </c>
      <c r="E103" s="36" t="s">
        <v>137</v>
      </c>
      <c r="F103" s="6" t="s">
        <v>15</v>
      </c>
      <c r="G103" s="6">
        <v>25</v>
      </c>
      <c r="H103" s="6" t="s">
        <v>84</v>
      </c>
      <c r="I103" s="32" t="s">
        <v>47</v>
      </c>
      <c r="J103" s="32">
        <v>50</v>
      </c>
      <c r="K103" s="64">
        <v>5.5</v>
      </c>
      <c r="L103" s="32">
        <f t="shared" si="1"/>
        <v>0.5</v>
      </c>
      <c r="M103" s="24" t="s">
        <v>35</v>
      </c>
      <c r="N103" s="7"/>
      <c r="O103" s="29" t="s">
        <v>48</v>
      </c>
    </row>
    <row r="104" spans="1:15" ht="28.8" hidden="1" x14ac:dyDescent="0.3">
      <c r="A104" s="4">
        <v>44831</v>
      </c>
      <c r="B104" s="5" t="s">
        <v>11</v>
      </c>
      <c r="C104" s="6" t="s">
        <v>76</v>
      </c>
      <c r="D104" s="6" t="s">
        <v>73</v>
      </c>
      <c r="E104" s="36" t="s">
        <v>138</v>
      </c>
      <c r="F104" s="6" t="s">
        <v>15</v>
      </c>
      <c r="G104" s="6">
        <v>25</v>
      </c>
      <c r="H104" s="6" t="s">
        <v>75</v>
      </c>
      <c r="I104" s="32" t="s">
        <v>47</v>
      </c>
      <c r="J104" s="32">
        <v>50</v>
      </c>
      <c r="K104" s="64">
        <v>5.5</v>
      </c>
      <c r="L104" s="32">
        <f t="shared" si="1"/>
        <v>0.5</v>
      </c>
      <c r="M104" s="24" t="s">
        <v>35</v>
      </c>
      <c r="N104" s="7"/>
      <c r="O104" s="29" t="s">
        <v>48</v>
      </c>
    </row>
    <row r="105" spans="1:15" ht="28.8" hidden="1" x14ac:dyDescent="0.3">
      <c r="A105" s="4">
        <v>44831</v>
      </c>
      <c r="B105" s="5" t="s">
        <v>11</v>
      </c>
      <c r="C105" s="6" t="s">
        <v>12</v>
      </c>
      <c r="D105" s="6" t="s">
        <v>73</v>
      </c>
      <c r="E105" s="36" t="s">
        <v>139</v>
      </c>
      <c r="F105" s="6" t="s">
        <v>15</v>
      </c>
      <c r="G105" s="6">
        <v>25</v>
      </c>
      <c r="H105" s="6" t="s">
        <v>84</v>
      </c>
      <c r="I105" s="32" t="s">
        <v>47</v>
      </c>
      <c r="J105" s="32">
        <v>50</v>
      </c>
      <c r="K105" s="64">
        <v>5.5</v>
      </c>
      <c r="L105" s="32">
        <f t="shared" si="1"/>
        <v>0.5</v>
      </c>
      <c r="M105" s="24" t="s">
        <v>35</v>
      </c>
      <c r="N105" s="7"/>
      <c r="O105" s="29" t="s">
        <v>48</v>
      </c>
    </row>
    <row r="106" spans="1:15" ht="28.8" hidden="1" x14ac:dyDescent="0.3">
      <c r="A106" s="4">
        <v>44831</v>
      </c>
      <c r="B106" s="5" t="s">
        <v>11</v>
      </c>
      <c r="C106" s="6" t="s">
        <v>12</v>
      </c>
      <c r="D106" s="6" t="s">
        <v>73</v>
      </c>
      <c r="E106" s="36" t="s">
        <v>140</v>
      </c>
      <c r="F106" s="6" t="s">
        <v>15</v>
      </c>
      <c r="G106" s="6">
        <v>25</v>
      </c>
      <c r="H106" s="6" t="s">
        <v>75</v>
      </c>
      <c r="I106" s="32" t="s">
        <v>47</v>
      </c>
      <c r="J106" s="32">
        <v>50</v>
      </c>
      <c r="K106" s="64">
        <v>5.5</v>
      </c>
      <c r="L106" s="32">
        <f t="shared" si="1"/>
        <v>0.5</v>
      </c>
      <c r="M106" s="24" t="s">
        <v>35</v>
      </c>
      <c r="N106" s="7"/>
      <c r="O106" s="29" t="s">
        <v>48</v>
      </c>
    </row>
    <row r="107" spans="1:15" ht="28.8" hidden="1" x14ac:dyDescent="0.3">
      <c r="A107" s="4">
        <v>44831</v>
      </c>
      <c r="B107" s="5" t="s">
        <v>11</v>
      </c>
      <c r="C107" s="6" t="s">
        <v>12</v>
      </c>
      <c r="D107" s="6" t="s">
        <v>73</v>
      </c>
      <c r="E107" s="36" t="s">
        <v>141</v>
      </c>
      <c r="F107" s="6" t="s">
        <v>15</v>
      </c>
      <c r="G107" s="6">
        <v>25</v>
      </c>
      <c r="H107" s="6" t="s">
        <v>84</v>
      </c>
      <c r="I107" s="32" t="s">
        <v>34</v>
      </c>
      <c r="J107" s="32">
        <v>50</v>
      </c>
      <c r="K107" s="64">
        <v>5.5</v>
      </c>
      <c r="L107" s="32">
        <f t="shared" si="1"/>
        <v>0.5</v>
      </c>
      <c r="M107" s="24" t="s">
        <v>35</v>
      </c>
      <c r="N107" s="7"/>
      <c r="O107" s="29" t="s">
        <v>36</v>
      </c>
    </row>
    <row r="108" spans="1:15" ht="28.8" hidden="1" x14ac:dyDescent="0.3">
      <c r="A108" s="4">
        <v>44831</v>
      </c>
      <c r="B108" s="5" t="s">
        <v>11</v>
      </c>
      <c r="C108" s="6" t="s">
        <v>20</v>
      </c>
      <c r="D108" s="6" t="s">
        <v>21</v>
      </c>
      <c r="E108" s="36" t="s">
        <v>41</v>
      </c>
      <c r="F108" s="6" t="s">
        <v>15</v>
      </c>
      <c r="G108" s="6">
        <v>45</v>
      </c>
      <c r="H108" s="6" t="s">
        <v>16</v>
      </c>
      <c r="I108" s="32" t="s">
        <v>23</v>
      </c>
      <c r="J108" s="32">
        <v>50</v>
      </c>
      <c r="K108" s="32">
        <v>3.5</v>
      </c>
      <c r="L108" s="32">
        <f t="shared" si="1"/>
        <v>0.9</v>
      </c>
      <c r="M108" s="26" t="s">
        <v>24</v>
      </c>
      <c r="N108" s="7"/>
      <c r="O108" s="27" t="s">
        <v>25</v>
      </c>
    </row>
    <row r="109" spans="1:15" hidden="1" x14ac:dyDescent="0.3">
      <c r="A109" s="4">
        <v>44832</v>
      </c>
      <c r="B109" s="5" t="s">
        <v>11</v>
      </c>
      <c r="C109" s="6" t="s">
        <v>12</v>
      </c>
      <c r="D109" s="6" t="s">
        <v>13</v>
      </c>
      <c r="E109" s="36" t="s">
        <v>142</v>
      </c>
      <c r="F109" s="6" t="s">
        <v>15</v>
      </c>
      <c r="G109" s="6">
        <v>30</v>
      </c>
      <c r="H109" s="6" t="s">
        <v>16</v>
      </c>
      <c r="I109" s="32" t="s">
        <v>43</v>
      </c>
      <c r="J109" s="32">
        <v>50</v>
      </c>
      <c r="K109" s="64">
        <v>5.5</v>
      </c>
      <c r="L109" s="32">
        <f t="shared" si="1"/>
        <v>0.6</v>
      </c>
      <c r="M109" s="21" t="s">
        <v>18</v>
      </c>
      <c r="N109" s="7"/>
      <c r="O109" s="25" t="s">
        <v>40</v>
      </c>
    </row>
    <row r="110" spans="1:15" ht="28.8" hidden="1" x14ac:dyDescent="0.3">
      <c r="A110" s="4">
        <v>44832</v>
      </c>
      <c r="B110" s="5" t="s">
        <v>11</v>
      </c>
      <c r="C110" s="6" t="s">
        <v>76</v>
      </c>
      <c r="D110" s="6" t="s">
        <v>73</v>
      </c>
      <c r="E110" s="36" t="s">
        <v>143</v>
      </c>
      <c r="F110" s="6" t="s">
        <v>15</v>
      </c>
      <c r="G110" s="6">
        <v>25</v>
      </c>
      <c r="H110" s="6" t="s">
        <v>84</v>
      </c>
      <c r="I110" s="32" t="s">
        <v>47</v>
      </c>
      <c r="J110" s="32">
        <v>50</v>
      </c>
      <c r="K110" s="64">
        <v>5.5</v>
      </c>
      <c r="L110" s="32">
        <f t="shared" si="1"/>
        <v>0.5</v>
      </c>
      <c r="M110" s="24" t="s">
        <v>35</v>
      </c>
      <c r="N110" s="7"/>
      <c r="O110" s="29" t="s">
        <v>48</v>
      </c>
    </row>
    <row r="111" spans="1:15" ht="28.8" hidden="1" x14ac:dyDescent="0.3">
      <c r="A111" s="4">
        <v>44832</v>
      </c>
      <c r="B111" s="5" t="s">
        <v>11</v>
      </c>
      <c r="C111" s="6" t="s">
        <v>76</v>
      </c>
      <c r="D111" s="6" t="s">
        <v>73</v>
      </c>
      <c r="E111" s="36" t="s">
        <v>144</v>
      </c>
      <c r="F111" s="6" t="s">
        <v>15</v>
      </c>
      <c r="G111" s="6">
        <v>25</v>
      </c>
      <c r="H111" s="6" t="s">
        <v>84</v>
      </c>
      <c r="I111" s="32" t="s">
        <v>34</v>
      </c>
      <c r="J111" s="32">
        <v>50</v>
      </c>
      <c r="K111" s="64">
        <v>5.5</v>
      </c>
      <c r="L111" s="32">
        <f t="shared" si="1"/>
        <v>0.5</v>
      </c>
      <c r="M111" s="24" t="s">
        <v>35</v>
      </c>
      <c r="N111" s="7"/>
      <c r="O111" s="29" t="s">
        <v>36</v>
      </c>
    </row>
    <row r="112" spans="1:15" ht="28.8" hidden="1" x14ac:dyDescent="0.3">
      <c r="A112" s="4">
        <v>44832</v>
      </c>
      <c r="B112" s="5" t="s">
        <v>11</v>
      </c>
      <c r="C112" s="6" t="s">
        <v>76</v>
      </c>
      <c r="D112" s="6" t="s">
        <v>73</v>
      </c>
      <c r="E112" s="36" t="s">
        <v>145</v>
      </c>
      <c r="F112" s="6" t="s">
        <v>15</v>
      </c>
      <c r="G112" s="6">
        <v>25</v>
      </c>
      <c r="H112" s="6" t="s">
        <v>84</v>
      </c>
      <c r="I112" s="32" t="s">
        <v>34</v>
      </c>
      <c r="J112" s="32">
        <v>50</v>
      </c>
      <c r="K112" s="64">
        <v>5.5</v>
      </c>
      <c r="L112" s="32">
        <f t="shared" si="1"/>
        <v>0.5</v>
      </c>
      <c r="M112" s="24" t="s">
        <v>35</v>
      </c>
      <c r="N112" s="7"/>
      <c r="O112" s="29" t="s">
        <v>36</v>
      </c>
    </row>
    <row r="113" spans="1:15" ht="28.8" hidden="1" x14ac:dyDescent="0.3">
      <c r="A113" s="4">
        <v>44832</v>
      </c>
      <c r="B113" s="5" t="s">
        <v>11</v>
      </c>
      <c r="C113" s="6" t="s">
        <v>12</v>
      </c>
      <c r="D113" s="6" t="s">
        <v>146</v>
      </c>
      <c r="E113" s="36" t="s">
        <v>147</v>
      </c>
      <c r="F113" s="6" t="s">
        <v>15</v>
      </c>
      <c r="G113" s="6">
        <v>20</v>
      </c>
      <c r="H113" s="6" t="s">
        <v>16</v>
      </c>
      <c r="I113" s="32" t="s">
        <v>34</v>
      </c>
      <c r="J113" s="32">
        <v>50</v>
      </c>
      <c r="K113" s="64">
        <v>5.5</v>
      </c>
      <c r="L113" s="32">
        <f t="shared" si="1"/>
        <v>0.4</v>
      </c>
      <c r="M113" s="24" t="s">
        <v>35</v>
      </c>
      <c r="N113" s="7"/>
      <c r="O113" s="29" t="s">
        <v>36</v>
      </c>
    </row>
    <row r="114" spans="1:15" ht="28.8" hidden="1" x14ac:dyDescent="0.3">
      <c r="A114" s="4">
        <v>44832</v>
      </c>
      <c r="B114" s="5" t="s">
        <v>11</v>
      </c>
      <c r="C114" s="6" t="s">
        <v>12</v>
      </c>
      <c r="D114" s="6" t="s">
        <v>73</v>
      </c>
      <c r="E114" s="36" t="s">
        <v>148</v>
      </c>
      <c r="F114" s="6" t="s">
        <v>15</v>
      </c>
      <c r="G114" s="6">
        <v>25</v>
      </c>
      <c r="H114" s="6" t="s">
        <v>84</v>
      </c>
      <c r="I114" s="32" t="s">
        <v>47</v>
      </c>
      <c r="J114" s="32">
        <v>50</v>
      </c>
      <c r="K114" s="64">
        <v>5.5</v>
      </c>
      <c r="L114" s="32">
        <f t="shared" si="1"/>
        <v>0.5</v>
      </c>
      <c r="M114" s="24" t="s">
        <v>35</v>
      </c>
      <c r="N114" s="7"/>
      <c r="O114" s="29" t="s">
        <v>48</v>
      </c>
    </row>
    <row r="115" spans="1:15" ht="28.8" hidden="1" x14ac:dyDescent="0.3">
      <c r="A115" s="4">
        <v>44832</v>
      </c>
      <c r="B115" s="5" t="s">
        <v>11</v>
      </c>
      <c r="C115" s="6" t="s">
        <v>12</v>
      </c>
      <c r="D115" s="6" t="s">
        <v>73</v>
      </c>
      <c r="E115" s="36" t="s">
        <v>149</v>
      </c>
      <c r="F115" s="6" t="s">
        <v>15</v>
      </c>
      <c r="G115" s="6">
        <v>25</v>
      </c>
      <c r="H115" s="6" t="s">
        <v>84</v>
      </c>
      <c r="I115" s="32" t="s">
        <v>34</v>
      </c>
      <c r="J115" s="32">
        <v>50</v>
      </c>
      <c r="K115" s="64">
        <v>5.5</v>
      </c>
      <c r="L115" s="32">
        <f t="shared" si="1"/>
        <v>0.5</v>
      </c>
      <c r="M115" s="24" t="s">
        <v>35</v>
      </c>
      <c r="N115" s="7"/>
      <c r="O115" s="29" t="s">
        <v>36</v>
      </c>
    </row>
    <row r="116" spans="1:15" ht="28.8" hidden="1" x14ac:dyDescent="0.3">
      <c r="A116" s="4">
        <v>44832</v>
      </c>
      <c r="B116" s="5" t="s">
        <v>11</v>
      </c>
      <c r="C116" s="6" t="s">
        <v>12</v>
      </c>
      <c r="D116" s="6" t="s">
        <v>73</v>
      </c>
      <c r="E116" s="36" t="s">
        <v>150</v>
      </c>
      <c r="F116" s="6" t="s">
        <v>15</v>
      </c>
      <c r="G116" s="6">
        <v>25</v>
      </c>
      <c r="H116" s="6" t="s">
        <v>84</v>
      </c>
      <c r="I116" s="32" t="s">
        <v>34</v>
      </c>
      <c r="J116" s="32">
        <v>50</v>
      </c>
      <c r="K116" s="64">
        <v>5.5</v>
      </c>
      <c r="L116" s="32">
        <f t="shared" si="1"/>
        <v>0.5</v>
      </c>
      <c r="M116" s="24" t="s">
        <v>35</v>
      </c>
      <c r="N116" s="7"/>
      <c r="O116" s="29" t="s">
        <v>36</v>
      </c>
    </row>
    <row r="117" spans="1:15" ht="28.8" hidden="1" x14ac:dyDescent="0.3">
      <c r="A117" s="4">
        <v>44832</v>
      </c>
      <c r="B117" s="5" t="s">
        <v>11</v>
      </c>
      <c r="C117" s="6" t="s">
        <v>12</v>
      </c>
      <c r="D117" s="6" t="s">
        <v>21</v>
      </c>
      <c r="E117" s="36" t="s">
        <v>53</v>
      </c>
      <c r="F117" s="6" t="s">
        <v>15</v>
      </c>
      <c r="G117" s="6">
        <v>45</v>
      </c>
      <c r="H117" s="6" t="s">
        <v>16</v>
      </c>
      <c r="I117" s="32" t="s">
        <v>23</v>
      </c>
      <c r="J117" s="32">
        <v>50</v>
      </c>
      <c r="K117" s="32">
        <v>3.5</v>
      </c>
      <c r="L117" s="32">
        <f t="shared" si="1"/>
        <v>0.9</v>
      </c>
      <c r="M117" s="26" t="s">
        <v>24</v>
      </c>
      <c r="N117" s="7"/>
      <c r="O117" s="27" t="s">
        <v>25</v>
      </c>
    </row>
    <row r="118" spans="1:15" hidden="1" x14ac:dyDescent="0.3">
      <c r="A118" s="4">
        <v>44833</v>
      </c>
      <c r="B118" s="5" t="s">
        <v>11</v>
      </c>
      <c r="C118" s="6" t="s">
        <v>20</v>
      </c>
      <c r="D118" s="6" t="s">
        <v>78</v>
      </c>
      <c r="E118" s="36" t="s">
        <v>151</v>
      </c>
      <c r="F118" s="6" t="s">
        <v>15</v>
      </c>
      <c r="G118" s="6">
        <v>30</v>
      </c>
      <c r="H118" s="6" t="s">
        <v>28</v>
      </c>
      <c r="I118" s="32" t="s">
        <v>17</v>
      </c>
      <c r="J118" s="32">
        <v>50</v>
      </c>
      <c r="K118" s="64">
        <v>5.5</v>
      </c>
      <c r="L118" s="32">
        <f t="shared" si="1"/>
        <v>0.6</v>
      </c>
      <c r="M118" s="21" t="s">
        <v>18</v>
      </c>
      <c r="N118" s="7"/>
      <c r="O118" s="25" t="s">
        <v>19</v>
      </c>
    </row>
    <row r="119" spans="1:15" ht="28.8" hidden="1" x14ac:dyDescent="0.3">
      <c r="A119" s="4">
        <v>44833</v>
      </c>
      <c r="B119" s="5" t="s">
        <v>11</v>
      </c>
      <c r="C119" s="6" t="s">
        <v>20</v>
      </c>
      <c r="D119" s="6" t="s">
        <v>26</v>
      </c>
      <c r="E119" s="36" t="s">
        <v>56</v>
      </c>
      <c r="F119" s="6" t="s">
        <v>15</v>
      </c>
      <c r="G119" s="6">
        <v>60</v>
      </c>
      <c r="H119" s="6" t="s">
        <v>28</v>
      </c>
      <c r="I119" s="37" t="s">
        <v>29</v>
      </c>
      <c r="J119" s="37">
        <v>100</v>
      </c>
      <c r="K119" s="37">
        <v>5.5</v>
      </c>
      <c r="L119" s="32">
        <f t="shared" si="1"/>
        <v>0.6</v>
      </c>
      <c r="M119" s="22" t="s">
        <v>30</v>
      </c>
      <c r="N119" s="22" t="s">
        <v>30</v>
      </c>
      <c r="O119" s="31" t="s">
        <v>31</v>
      </c>
    </row>
    <row r="120" spans="1:15" ht="28.8" hidden="1" x14ac:dyDescent="0.3">
      <c r="A120" s="4">
        <v>44833</v>
      </c>
      <c r="B120" s="5" t="s">
        <v>11</v>
      </c>
      <c r="C120" s="6" t="s">
        <v>82</v>
      </c>
      <c r="D120" s="6" t="s">
        <v>73</v>
      </c>
      <c r="E120" s="36" t="s">
        <v>152</v>
      </c>
      <c r="F120" s="6" t="s">
        <v>15</v>
      </c>
      <c r="G120" s="6">
        <v>25</v>
      </c>
      <c r="H120" s="6" t="s">
        <v>84</v>
      </c>
      <c r="I120" s="32" t="s">
        <v>47</v>
      </c>
      <c r="J120" s="32">
        <v>50</v>
      </c>
      <c r="K120" s="64">
        <v>5.5</v>
      </c>
      <c r="L120" s="32">
        <f t="shared" si="1"/>
        <v>0.5</v>
      </c>
      <c r="M120" s="24" t="s">
        <v>35</v>
      </c>
      <c r="N120" s="7"/>
      <c r="O120" s="29" t="s">
        <v>48</v>
      </c>
    </row>
    <row r="121" spans="1:15" ht="28.8" hidden="1" x14ac:dyDescent="0.3">
      <c r="A121" s="4">
        <v>44833</v>
      </c>
      <c r="B121" s="5" t="s">
        <v>11</v>
      </c>
      <c r="C121" s="6" t="s">
        <v>82</v>
      </c>
      <c r="D121" s="6" t="s">
        <v>73</v>
      </c>
      <c r="E121" s="36" t="s">
        <v>153</v>
      </c>
      <c r="F121" s="6" t="s">
        <v>15</v>
      </c>
      <c r="G121" s="6">
        <v>25</v>
      </c>
      <c r="H121" s="6" t="s">
        <v>84</v>
      </c>
      <c r="I121" s="32" t="s">
        <v>34</v>
      </c>
      <c r="J121" s="32">
        <v>50</v>
      </c>
      <c r="K121" s="64">
        <v>5.5</v>
      </c>
      <c r="L121" s="32">
        <f t="shared" si="1"/>
        <v>0.5</v>
      </c>
      <c r="M121" s="24" t="s">
        <v>35</v>
      </c>
      <c r="N121" s="7"/>
      <c r="O121" s="29" t="s">
        <v>36</v>
      </c>
    </row>
    <row r="122" spans="1:15" ht="28.8" hidden="1" x14ac:dyDescent="0.3">
      <c r="A122" s="4">
        <v>44833</v>
      </c>
      <c r="B122" s="5" t="s">
        <v>11</v>
      </c>
      <c r="C122" s="6" t="s">
        <v>87</v>
      </c>
      <c r="D122" s="6" t="s">
        <v>73</v>
      </c>
      <c r="E122" s="36" t="s">
        <v>154</v>
      </c>
      <c r="F122" s="6" t="s">
        <v>15</v>
      </c>
      <c r="G122" s="6">
        <v>25</v>
      </c>
      <c r="H122" s="6" t="s">
        <v>84</v>
      </c>
      <c r="I122" s="32" t="s">
        <v>47</v>
      </c>
      <c r="J122" s="32">
        <v>50</v>
      </c>
      <c r="K122" s="64">
        <v>5.5</v>
      </c>
      <c r="L122" s="32">
        <f t="shared" si="1"/>
        <v>0.5</v>
      </c>
      <c r="M122" s="24" t="s">
        <v>35</v>
      </c>
      <c r="N122" s="7"/>
      <c r="O122" s="29" t="s">
        <v>48</v>
      </c>
    </row>
    <row r="123" spans="1:15" ht="28.8" hidden="1" x14ac:dyDescent="0.3">
      <c r="A123" s="4">
        <v>44833</v>
      </c>
      <c r="B123" s="5" t="s">
        <v>11</v>
      </c>
      <c r="C123" s="6" t="s">
        <v>87</v>
      </c>
      <c r="D123" s="6" t="s">
        <v>73</v>
      </c>
      <c r="E123" s="36" t="s">
        <v>155</v>
      </c>
      <c r="F123" s="6" t="s">
        <v>15</v>
      </c>
      <c r="G123" s="6">
        <v>25</v>
      </c>
      <c r="H123" s="6" t="s">
        <v>84</v>
      </c>
      <c r="I123" s="32" t="s">
        <v>34</v>
      </c>
      <c r="J123" s="32">
        <v>50</v>
      </c>
      <c r="K123" s="64">
        <v>5.5</v>
      </c>
      <c r="L123" s="32">
        <f t="shared" si="1"/>
        <v>0.5</v>
      </c>
      <c r="M123" s="24" t="s">
        <v>35</v>
      </c>
      <c r="N123" s="7"/>
      <c r="O123" s="29" t="s">
        <v>36</v>
      </c>
    </row>
    <row r="124" spans="1:15" ht="28.8" hidden="1" x14ac:dyDescent="0.3">
      <c r="A124" s="4">
        <v>44833</v>
      </c>
      <c r="B124" s="5" t="s">
        <v>11</v>
      </c>
      <c r="C124" s="6" t="s">
        <v>87</v>
      </c>
      <c r="D124" s="6" t="s">
        <v>73</v>
      </c>
      <c r="E124" s="36" t="s">
        <v>156</v>
      </c>
      <c r="F124" s="6" t="s">
        <v>15</v>
      </c>
      <c r="G124" s="6">
        <v>25</v>
      </c>
      <c r="H124" s="6" t="s">
        <v>84</v>
      </c>
      <c r="I124" s="32" t="s">
        <v>34</v>
      </c>
      <c r="J124" s="32">
        <v>50</v>
      </c>
      <c r="K124" s="64">
        <v>5.5</v>
      </c>
      <c r="L124" s="32">
        <f t="shared" si="1"/>
        <v>0.5</v>
      </c>
      <c r="M124" s="24" t="s">
        <v>35</v>
      </c>
      <c r="N124" s="7"/>
      <c r="O124" s="29" t="s">
        <v>36</v>
      </c>
    </row>
    <row r="125" spans="1:15" hidden="1" x14ac:dyDescent="0.3">
      <c r="A125" s="4">
        <v>44834</v>
      </c>
      <c r="B125" s="5" t="s">
        <v>11</v>
      </c>
      <c r="C125" s="6" t="s">
        <v>12</v>
      </c>
      <c r="D125" s="6" t="s">
        <v>13</v>
      </c>
      <c r="E125" s="36" t="s">
        <v>71</v>
      </c>
      <c r="F125" s="6" t="s">
        <v>15</v>
      </c>
      <c r="G125" s="6">
        <v>30</v>
      </c>
      <c r="H125" s="6" t="s">
        <v>16</v>
      </c>
      <c r="I125" s="32" t="s">
        <v>43</v>
      </c>
      <c r="J125" s="32">
        <v>50</v>
      </c>
      <c r="K125" s="64">
        <v>5.5</v>
      </c>
      <c r="L125" s="32">
        <f t="shared" si="1"/>
        <v>0.6</v>
      </c>
      <c r="M125" s="21" t="s">
        <v>18</v>
      </c>
      <c r="N125" s="7"/>
      <c r="O125" s="25" t="s">
        <v>40</v>
      </c>
    </row>
    <row r="126" spans="1:15" ht="28.8" hidden="1" x14ac:dyDescent="0.3">
      <c r="A126" s="4">
        <v>44834</v>
      </c>
      <c r="B126" s="5" t="s">
        <v>11</v>
      </c>
      <c r="C126" s="6" t="s">
        <v>76</v>
      </c>
      <c r="D126" s="6" t="s">
        <v>73</v>
      </c>
      <c r="E126" s="36" t="s">
        <v>157</v>
      </c>
      <c r="F126" s="6" t="s">
        <v>15</v>
      </c>
      <c r="G126" s="6">
        <v>25</v>
      </c>
      <c r="H126" s="6" t="s">
        <v>84</v>
      </c>
      <c r="I126" s="32" t="s">
        <v>47</v>
      </c>
      <c r="J126" s="32">
        <v>50</v>
      </c>
      <c r="K126" s="64">
        <v>5.5</v>
      </c>
      <c r="L126" s="32">
        <f t="shared" si="1"/>
        <v>0.5</v>
      </c>
      <c r="M126" s="24" t="s">
        <v>35</v>
      </c>
      <c r="N126" s="7"/>
      <c r="O126" s="29" t="s">
        <v>48</v>
      </c>
    </row>
    <row r="127" spans="1:15" ht="28.8" hidden="1" x14ac:dyDescent="0.3">
      <c r="A127" s="4">
        <v>44834</v>
      </c>
      <c r="B127" s="5" t="s">
        <v>11</v>
      </c>
      <c r="C127" s="6" t="s">
        <v>76</v>
      </c>
      <c r="D127" s="6" t="s">
        <v>73</v>
      </c>
      <c r="E127" s="36" t="s">
        <v>158</v>
      </c>
      <c r="F127" s="6" t="s">
        <v>15</v>
      </c>
      <c r="G127" s="6">
        <v>25</v>
      </c>
      <c r="H127" s="6" t="s">
        <v>75</v>
      </c>
      <c r="I127" s="32" t="s">
        <v>47</v>
      </c>
      <c r="J127" s="32">
        <v>50</v>
      </c>
      <c r="K127" s="64">
        <v>5.5</v>
      </c>
      <c r="L127" s="32">
        <f t="shared" si="1"/>
        <v>0.5</v>
      </c>
      <c r="M127" s="24" t="s">
        <v>35</v>
      </c>
      <c r="N127" s="7"/>
      <c r="O127" s="29" t="s">
        <v>48</v>
      </c>
    </row>
    <row r="128" spans="1:15" ht="28.8" hidden="1" x14ac:dyDescent="0.3">
      <c r="A128" s="4">
        <v>44834</v>
      </c>
      <c r="B128" s="5" t="s">
        <v>11</v>
      </c>
      <c r="C128" s="6" t="s">
        <v>76</v>
      </c>
      <c r="D128" s="6" t="s">
        <v>73</v>
      </c>
      <c r="E128" s="36" t="s">
        <v>159</v>
      </c>
      <c r="F128" s="6" t="s">
        <v>15</v>
      </c>
      <c r="G128" s="6">
        <v>25</v>
      </c>
      <c r="H128" s="6" t="s">
        <v>84</v>
      </c>
      <c r="I128" s="32" t="s">
        <v>34</v>
      </c>
      <c r="J128" s="32">
        <v>50</v>
      </c>
      <c r="K128" s="64">
        <v>5.5</v>
      </c>
      <c r="L128" s="32">
        <f t="shared" si="1"/>
        <v>0.5</v>
      </c>
      <c r="M128" s="24" t="s">
        <v>35</v>
      </c>
      <c r="N128" s="7"/>
      <c r="O128" s="29" t="s">
        <v>36</v>
      </c>
    </row>
    <row r="129" spans="1:15" ht="28.8" hidden="1" x14ac:dyDescent="0.3">
      <c r="A129" s="4">
        <v>44834</v>
      </c>
      <c r="B129" s="5" t="s">
        <v>11</v>
      </c>
      <c r="C129" s="6" t="s">
        <v>12</v>
      </c>
      <c r="D129" s="6" t="s">
        <v>146</v>
      </c>
      <c r="E129" s="36" t="s">
        <v>160</v>
      </c>
      <c r="F129" s="6" t="s">
        <v>15</v>
      </c>
      <c r="G129" s="6">
        <v>20</v>
      </c>
      <c r="H129" s="6" t="s">
        <v>16</v>
      </c>
      <c r="I129" s="32" t="s">
        <v>34</v>
      </c>
      <c r="J129" s="32">
        <v>50</v>
      </c>
      <c r="K129" s="64">
        <v>5.5</v>
      </c>
      <c r="L129" s="32">
        <f t="shared" si="1"/>
        <v>0.4</v>
      </c>
      <c r="M129" s="24" t="s">
        <v>35</v>
      </c>
      <c r="N129" s="7"/>
      <c r="O129" s="29" t="s">
        <v>36</v>
      </c>
    </row>
    <row r="130" spans="1:15" ht="28.8" hidden="1" x14ac:dyDescent="0.3">
      <c r="A130" s="4">
        <v>44834</v>
      </c>
      <c r="B130" s="5" t="s">
        <v>11</v>
      </c>
      <c r="C130" s="6" t="s">
        <v>12</v>
      </c>
      <c r="D130" s="6" t="s">
        <v>73</v>
      </c>
      <c r="E130" s="36" t="s">
        <v>161</v>
      </c>
      <c r="F130" s="6" t="s">
        <v>15</v>
      </c>
      <c r="G130" s="6">
        <v>25</v>
      </c>
      <c r="H130" s="6" t="s">
        <v>84</v>
      </c>
      <c r="I130" s="32" t="s">
        <v>47</v>
      </c>
      <c r="J130" s="32">
        <v>50</v>
      </c>
      <c r="K130" s="64">
        <v>5.5</v>
      </c>
      <c r="L130" s="32">
        <f t="shared" ref="L130:L193" si="2">G130/J130</f>
        <v>0.5</v>
      </c>
      <c r="M130" s="24" t="s">
        <v>35</v>
      </c>
      <c r="N130" s="7"/>
      <c r="O130" s="29" t="s">
        <v>48</v>
      </c>
    </row>
    <row r="131" spans="1:15" ht="28.8" hidden="1" x14ac:dyDescent="0.3">
      <c r="A131" s="4">
        <v>44834</v>
      </c>
      <c r="B131" s="5" t="s">
        <v>11</v>
      </c>
      <c r="C131" s="6" t="s">
        <v>12</v>
      </c>
      <c r="D131" s="6" t="s">
        <v>73</v>
      </c>
      <c r="E131" s="36" t="s">
        <v>162</v>
      </c>
      <c r="F131" s="6" t="s">
        <v>15</v>
      </c>
      <c r="G131" s="6">
        <v>25</v>
      </c>
      <c r="H131" s="6" t="s">
        <v>75</v>
      </c>
      <c r="I131" s="32" t="s">
        <v>47</v>
      </c>
      <c r="J131" s="32">
        <v>50</v>
      </c>
      <c r="K131" s="64">
        <v>5.5</v>
      </c>
      <c r="L131" s="32">
        <f t="shared" si="2"/>
        <v>0.5</v>
      </c>
      <c r="M131" s="24" t="s">
        <v>35</v>
      </c>
      <c r="N131" s="7"/>
      <c r="O131" s="29" t="s">
        <v>48</v>
      </c>
    </row>
    <row r="132" spans="1:15" ht="28.8" x14ac:dyDescent="0.3">
      <c r="A132" s="4">
        <v>44834</v>
      </c>
      <c r="B132" s="5" t="s">
        <v>11</v>
      </c>
      <c r="C132" s="6" t="s">
        <v>12</v>
      </c>
      <c r="D132" s="6" t="s">
        <v>73</v>
      </c>
      <c r="E132" s="36" t="s">
        <v>163</v>
      </c>
      <c r="F132" s="6" t="s">
        <v>15</v>
      </c>
      <c r="G132" s="6">
        <v>25</v>
      </c>
      <c r="H132" s="6" t="s">
        <v>84</v>
      </c>
      <c r="I132" s="28" t="s">
        <v>100</v>
      </c>
      <c r="J132" s="28">
        <v>50</v>
      </c>
      <c r="K132" s="64">
        <v>5.5</v>
      </c>
      <c r="L132" s="32">
        <f t="shared" si="2"/>
        <v>0.5</v>
      </c>
      <c r="M132" s="17"/>
      <c r="N132" s="24" t="s">
        <v>35</v>
      </c>
      <c r="O132" s="28"/>
    </row>
    <row r="133" spans="1:15" ht="28.8" hidden="1" x14ac:dyDescent="0.3">
      <c r="A133" s="4">
        <v>44834</v>
      </c>
      <c r="B133" s="5" t="s">
        <v>11</v>
      </c>
      <c r="C133" s="6" t="s">
        <v>12</v>
      </c>
      <c r="D133" s="6" t="s">
        <v>21</v>
      </c>
      <c r="E133" s="36" t="s">
        <v>60</v>
      </c>
      <c r="F133" s="6" t="s">
        <v>15</v>
      </c>
      <c r="G133" s="6">
        <v>45</v>
      </c>
      <c r="H133" s="6" t="s">
        <v>16</v>
      </c>
      <c r="I133" s="32" t="s">
        <v>23</v>
      </c>
      <c r="J133" s="32">
        <v>50</v>
      </c>
      <c r="K133" s="32">
        <v>3.5</v>
      </c>
      <c r="L133" s="32">
        <f t="shared" si="2"/>
        <v>0.9</v>
      </c>
      <c r="M133" s="26" t="s">
        <v>24</v>
      </c>
      <c r="N133" s="7"/>
      <c r="O133" s="27" t="s">
        <v>25</v>
      </c>
    </row>
    <row r="134" spans="1:15" hidden="1" x14ac:dyDescent="0.3">
      <c r="A134" s="4">
        <v>44837</v>
      </c>
      <c r="B134" s="5" t="s">
        <v>11</v>
      </c>
      <c r="C134" s="6" t="s">
        <v>12</v>
      </c>
      <c r="D134" s="6" t="s">
        <v>13</v>
      </c>
      <c r="E134" s="36" t="s">
        <v>14</v>
      </c>
      <c r="F134" s="6" t="s">
        <v>15</v>
      </c>
      <c r="G134" s="6">
        <v>30</v>
      </c>
      <c r="H134" s="6" t="s">
        <v>16</v>
      </c>
      <c r="I134" s="32" t="s">
        <v>17</v>
      </c>
      <c r="J134" s="32">
        <v>50</v>
      </c>
      <c r="K134" s="64">
        <v>5.5</v>
      </c>
      <c r="L134" s="32">
        <f t="shared" si="2"/>
        <v>0.6</v>
      </c>
      <c r="M134" s="21" t="s">
        <v>18</v>
      </c>
      <c r="N134" s="7"/>
      <c r="O134" s="25" t="s">
        <v>19</v>
      </c>
    </row>
    <row r="135" spans="1:15" ht="28.8" hidden="1" x14ac:dyDescent="0.3">
      <c r="A135" s="4">
        <v>44837</v>
      </c>
      <c r="B135" s="5" t="s">
        <v>11</v>
      </c>
      <c r="C135" s="6" t="s">
        <v>20</v>
      </c>
      <c r="D135" s="6" t="s">
        <v>26</v>
      </c>
      <c r="E135" s="36" t="s">
        <v>27</v>
      </c>
      <c r="F135" s="6" t="s">
        <v>15</v>
      </c>
      <c r="G135" s="6">
        <v>60</v>
      </c>
      <c r="H135" s="6" t="s">
        <v>28</v>
      </c>
      <c r="I135" s="37" t="s">
        <v>29</v>
      </c>
      <c r="J135" s="37">
        <v>100</v>
      </c>
      <c r="K135" s="37">
        <v>5.5</v>
      </c>
      <c r="L135" s="32">
        <f t="shared" si="2"/>
        <v>0.6</v>
      </c>
      <c r="M135" s="22" t="s">
        <v>30</v>
      </c>
      <c r="N135" s="22" t="s">
        <v>30</v>
      </c>
      <c r="O135" s="31" t="s">
        <v>31</v>
      </c>
    </row>
    <row r="136" spans="1:15" ht="28.8" hidden="1" x14ac:dyDescent="0.3">
      <c r="A136" s="4">
        <v>44837</v>
      </c>
      <c r="B136" s="5" t="s">
        <v>11</v>
      </c>
      <c r="C136" s="6" t="s">
        <v>82</v>
      </c>
      <c r="D136" s="6" t="s">
        <v>73</v>
      </c>
      <c r="E136" s="36" t="s">
        <v>164</v>
      </c>
      <c r="F136" s="6" t="s">
        <v>15</v>
      </c>
      <c r="G136" s="6">
        <v>25</v>
      </c>
      <c r="H136" s="6" t="s">
        <v>84</v>
      </c>
      <c r="I136" s="32" t="s">
        <v>47</v>
      </c>
      <c r="J136" s="32">
        <v>50</v>
      </c>
      <c r="K136" s="64">
        <v>5.5</v>
      </c>
      <c r="L136" s="32">
        <f t="shared" si="2"/>
        <v>0.5</v>
      </c>
      <c r="M136" s="24" t="s">
        <v>35</v>
      </c>
      <c r="N136" s="7"/>
      <c r="O136" s="29" t="s">
        <v>48</v>
      </c>
    </row>
    <row r="137" spans="1:15" ht="28.8" hidden="1" x14ac:dyDescent="0.3">
      <c r="A137" s="4">
        <v>44837</v>
      </c>
      <c r="B137" s="5" t="s">
        <v>11</v>
      </c>
      <c r="C137" s="6" t="s">
        <v>82</v>
      </c>
      <c r="D137" s="6" t="s">
        <v>73</v>
      </c>
      <c r="E137" s="36" t="s">
        <v>165</v>
      </c>
      <c r="F137" s="6" t="s">
        <v>15</v>
      </c>
      <c r="G137" s="6">
        <v>25</v>
      </c>
      <c r="H137" s="6" t="s">
        <v>75</v>
      </c>
      <c r="I137" s="32" t="s">
        <v>47</v>
      </c>
      <c r="J137" s="32">
        <v>50</v>
      </c>
      <c r="K137" s="64">
        <v>5.5</v>
      </c>
      <c r="L137" s="32">
        <f t="shared" si="2"/>
        <v>0.5</v>
      </c>
      <c r="M137" s="24" t="s">
        <v>35</v>
      </c>
      <c r="N137" s="7"/>
      <c r="O137" s="29" t="s">
        <v>48</v>
      </c>
    </row>
    <row r="138" spans="1:15" ht="28.8" x14ac:dyDescent="0.3">
      <c r="A138" s="4">
        <v>44837</v>
      </c>
      <c r="B138" s="5" t="s">
        <v>11</v>
      </c>
      <c r="C138" s="6" t="s">
        <v>82</v>
      </c>
      <c r="D138" s="6" t="s">
        <v>73</v>
      </c>
      <c r="E138" s="36" t="s">
        <v>166</v>
      </c>
      <c r="F138" s="6" t="s">
        <v>15</v>
      </c>
      <c r="G138" s="6">
        <v>25</v>
      </c>
      <c r="H138" s="6" t="s">
        <v>84</v>
      </c>
      <c r="I138" s="28" t="s">
        <v>100</v>
      </c>
      <c r="J138" s="28">
        <v>50</v>
      </c>
      <c r="K138" s="64">
        <v>5.5</v>
      </c>
      <c r="L138" s="32">
        <f t="shared" si="2"/>
        <v>0.5</v>
      </c>
      <c r="M138" s="17"/>
      <c r="N138" s="24" t="s">
        <v>35</v>
      </c>
      <c r="O138" s="28"/>
    </row>
    <row r="139" spans="1:15" ht="28.8" hidden="1" x14ac:dyDescent="0.3">
      <c r="A139" s="4">
        <v>44837</v>
      </c>
      <c r="B139" s="5" t="s">
        <v>11</v>
      </c>
      <c r="C139" s="6" t="s">
        <v>12</v>
      </c>
      <c r="D139" s="6" t="s">
        <v>146</v>
      </c>
      <c r="E139" s="36" t="s">
        <v>167</v>
      </c>
      <c r="F139" s="6" t="s">
        <v>15</v>
      </c>
      <c r="G139" s="6">
        <v>20</v>
      </c>
      <c r="H139" s="6" t="s">
        <v>16</v>
      </c>
      <c r="I139" s="32" t="s">
        <v>34</v>
      </c>
      <c r="J139" s="32">
        <v>50</v>
      </c>
      <c r="K139" s="64">
        <v>5.5</v>
      </c>
      <c r="L139" s="32">
        <f t="shared" si="2"/>
        <v>0.4</v>
      </c>
      <c r="M139" s="24" t="s">
        <v>35</v>
      </c>
      <c r="N139" s="7"/>
      <c r="O139" s="29" t="s">
        <v>36</v>
      </c>
    </row>
    <row r="140" spans="1:15" ht="28.8" hidden="1" x14ac:dyDescent="0.3">
      <c r="A140" s="4">
        <v>44837</v>
      </c>
      <c r="B140" s="5" t="s">
        <v>11</v>
      </c>
      <c r="C140" s="6" t="s">
        <v>87</v>
      </c>
      <c r="D140" s="6" t="s">
        <v>73</v>
      </c>
      <c r="E140" s="36" t="s">
        <v>168</v>
      </c>
      <c r="F140" s="6" t="s">
        <v>15</v>
      </c>
      <c r="G140" s="6">
        <v>25</v>
      </c>
      <c r="H140" s="6" t="s">
        <v>84</v>
      </c>
      <c r="I140" s="32" t="s">
        <v>47</v>
      </c>
      <c r="J140" s="32">
        <v>50</v>
      </c>
      <c r="K140" s="64">
        <v>5.5</v>
      </c>
      <c r="L140" s="32">
        <f t="shared" si="2"/>
        <v>0.5</v>
      </c>
      <c r="M140" s="24" t="s">
        <v>35</v>
      </c>
      <c r="N140" s="7"/>
      <c r="O140" s="29" t="s">
        <v>48</v>
      </c>
    </row>
    <row r="141" spans="1:15" ht="28.8" hidden="1" x14ac:dyDescent="0.3">
      <c r="A141" s="4">
        <v>44837</v>
      </c>
      <c r="B141" s="5" t="s">
        <v>11</v>
      </c>
      <c r="C141" s="6" t="s">
        <v>87</v>
      </c>
      <c r="D141" s="6" t="s">
        <v>73</v>
      </c>
      <c r="E141" s="36" t="s">
        <v>169</v>
      </c>
      <c r="F141" s="6" t="s">
        <v>15</v>
      </c>
      <c r="G141" s="6">
        <v>25</v>
      </c>
      <c r="H141" s="6" t="s">
        <v>75</v>
      </c>
      <c r="I141" s="32" t="s">
        <v>47</v>
      </c>
      <c r="J141" s="32">
        <v>50</v>
      </c>
      <c r="K141" s="64">
        <v>5.5</v>
      </c>
      <c r="L141" s="32">
        <f t="shared" si="2"/>
        <v>0.5</v>
      </c>
      <c r="M141" s="24" t="s">
        <v>35</v>
      </c>
      <c r="N141" s="7"/>
      <c r="O141" s="29" t="s">
        <v>48</v>
      </c>
    </row>
    <row r="142" spans="1:15" ht="28.8" hidden="1" x14ac:dyDescent="0.3">
      <c r="A142" s="4">
        <v>44837</v>
      </c>
      <c r="B142" s="5" t="s">
        <v>11</v>
      </c>
      <c r="C142" s="6" t="s">
        <v>20</v>
      </c>
      <c r="D142" s="6" t="s">
        <v>21</v>
      </c>
      <c r="E142" s="36" t="s">
        <v>22</v>
      </c>
      <c r="F142" s="6" t="s">
        <v>15</v>
      </c>
      <c r="G142" s="6">
        <v>45</v>
      </c>
      <c r="H142" s="6" t="s">
        <v>16</v>
      </c>
      <c r="I142" s="32" t="s">
        <v>23</v>
      </c>
      <c r="J142" s="32">
        <v>50</v>
      </c>
      <c r="K142" s="32">
        <v>3.5</v>
      </c>
      <c r="L142" s="32">
        <f t="shared" si="2"/>
        <v>0.9</v>
      </c>
      <c r="M142" s="26" t="s">
        <v>24</v>
      </c>
      <c r="N142" s="7"/>
      <c r="O142" s="27" t="s">
        <v>25</v>
      </c>
    </row>
    <row r="143" spans="1:15" ht="28.8" x14ac:dyDescent="0.3">
      <c r="A143" s="4">
        <v>44837</v>
      </c>
      <c r="B143" s="5" t="s">
        <v>11</v>
      </c>
      <c r="C143" s="6" t="s">
        <v>87</v>
      </c>
      <c r="D143" s="6" t="s">
        <v>73</v>
      </c>
      <c r="E143" s="36" t="s">
        <v>170</v>
      </c>
      <c r="F143" s="6" t="s">
        <v>15</v>
      </c>
      <c r="G143" s="6">
        <v>25</v>
      </c>
      <c r="H143" s="6" t="s">
        <v>84</v>
      </c>
      <c r="I143" s="28" t="s">
        <v>100</v>
      </c>
      <c r="J143" s="28">
        <v>50</v>
      </c>
      <c r="K143" s="64">
        <v>5.5</v>
      </c>
      <c r="L143" s="32">
        <f t="shared" si="2"/>
        <v>0.5</v>
      </c>
      <c r="M143" s="17"/>
      <c r="N143" s="24" t="s">
        <v>35</v>
      </c>
      <c r="O143" s="28"/>
    </row>
    <row r="144" spans="1:15" ht="28.8" hidden="1" x14ac:dyDescent="0.3">
      <c r="A144" s="4">
        <v>44838</v>
      </c>
      <c r="B144" s="5" t="s">
        <v>11</v>
      </c>
      <c r="C144" s="6" t="s">
        <v>76</v>
      </c>
      <c r="D144" s="6" t="s">
        <v>73</v>
      </c>
      <c r="E144" s="36" t="s">
        <v>171</v>
      </c>
      <c r="F144" s="6" t="s">
        <v>15</v>
      </c>
      <c r="G144" s="6">
        <v>25</v>
      </c>
      <c r="H144" s="6" t="s">
        <v>84</v>
      </c>
      <c r="I144" s="32" t="s">
        <v>47</v>
      </c>
      <c r="J144" s="32">
        <v>50</v>
      </c>
      <c r="K144" s="64">
        <v>5.5</v>
      </c>
      <c r="L144" s="32">
        <f t="shared" si="2"/>
        <v>0.5</v>
      </c>
      <c r="M144" s="24" t="s">
        <v>35</v>
      </c>
      <c r="N144" s="7"/>
      <c r="O144" s="29" t="s">
        <v>48</v>
      </c>
    </row>
    <row r="145" spans="1:15" ht="28.8" hidden="1" x14ac:dyDescent="0.3">
      <c r="A145" s="4">
        <v>44838</v>
      </c>
      <c r="B145" s="5" t="s">
        <v>11</v>
      </c>
      <c r="C145" s="6" t="s">
        <v>76</v>
      </c>
      <c r="D145" s="6" t="s">
        <v>73</v>
      </c>
      <c r="E145" s="36" t="s">
        <v>172</v>
      </c>
      <c r="F145" s="6" t="s">
        <v>15</v>
      </c>
      <c r="G145" s="6">
        <v>25</v>
      </c>
      <c r="H145" s="6" t="s">
        <v>84</v>
      </c>
      <c r="I145" s="32" t="s">
        <v>47</v>
      </c>
      <c r="J145" s="32">
        <v>50</v>
      </c>
      <c r="K145" s="64">
        <v>5.5</v>
      </c>
      <c r="L145" s="32">
        <f t="shared" si="2"/>
        <v>0.5</v>
      </c>
      <c r="M145" s="24" t="s">
        <v>35</v>
      </c>
      <c r="N145" s="7"/>
      <c r="O145" s="29" t="s">
        <v>48</v>
      </c>
    </row>
    <row r="146" spans="1:15" ht="28.8" hidden="1" x14ac:dyDescent="0.3">
      <c r="A146" s="4">
        <v>44838</v>
      </c>
      <c r="B146" s="5" t="s">
        <v>11</v>
      </c>
      <c r="C146" s="6" t="s">
        <v>76</v>
      </c>
      <c r="D146" s="6" t="s">
        <v>73</v>
      </c>
      <c r="E146" s="36" t="s">
        <v>173</v>
      </c>
      <c r="F146" s="6" t="s">
        <v>15</v>
      </c>
      <c r="G146" s="6">
        <v>25</v>
      </c>
      <c r="H146" s="6" t="s">
        <v>75</v>
      </c>
      <c r="I146" s="32" t="s">
        <v>47</v>
      </c>
      <c r="J146" s="32">
        <v>50</v>
      </c>
      <c r="K146" s="64">
        <v>5.5</v>
      </c>
      <c r="L146" s="32">
        <f t="shared" si="2"/>
        <v>0.5</v>
      </c>
      <c r="M146" s="24" t="s">
        <v>35</v>
      </c>
      <c r="N146" s="7"/>
      <c r="O146" s="29" t="s">
        <v>48</v>
      </c>
    </row>
    <row r="147" spans="1:15" ht="28.8" hidden="1" x14ac:dyDescent="0.3">
      <c r="A147" s="4">
        <v>44838</v>
      </c>
      <c r="B147" s="5" t="s">
        <v>11</v>
      </c>
      <c r="C147" s="6" t="s">
        <v>12</v>
      </c>
      <c r="D147" s="6" t="s">
        <v>73</v>
      </c>
      <c r="E147" s="36" t="s">
        <v>174</v>
      </c>
      <c r="F147" s="6" t="s">
        <v>15</v>
      </c>
      <c r="G147" s="6">
        <v>25</v>
      </c>
      <c r="H147" s="6" t="s">
        <v>84</v>
      </c>
      <c r="I147" s="32" t="s">
        <v>47</v>
      </c>
      <c r="J147" s="32">
        <v>50</v>
      </c>
      <c r="K147" s="64">
        <v>5.5</v>
      </c>
      <c r="L147" s="32">
        <f t="shared" si="2"/>
        <v>0.5</v>
      </c>
      <c r="M147" s="24" t="s">
        <v>35</v>
      </c>
      <c r="N147" s="7"/>
      <c r="O147" s="29" t="s">
        <v>48</v>
      </c>
    </row>
    <row r="148" spans="1:15" ht="28.8" hidden="1" x14ac:dyDescent="0.3">
      <c r="A148" s="4">
        <v>44838</v>
      </c>
      <c r="B148" s="5" t="s">
        <v>11</v>
      </c>
      <c r="C148" s="6" t="s">
        <v>12</v>
      </c>
      <c r="D148" s="6" t="s">
        <v>73</v>
      </c>
      <c r="E148" s="36" t="s">
        <v>175</v>
      </c>
      <c r="F148" s="6" t="s">
        <v>15</v>
      </c>
      <c r="G148" s="6">
        <v>25</v>
      </c>
      <c r="H148" s="6" t="s">
        <v>75</v>
      </c>
      <c r="I148" s="32" t="s">
        <v>47</v>
      </c>
      <c r="J148" s="32">
        <v>50</v>
      </c>
      <c r="K148" s="64">
        <v>5.5</v>
      </c>
      <c r="L148" s="32">
        <f t="shared" si="2"/>
        <v>0.5</v>
      </c>
      <c r="M148" s="24" t="s">
        <v>35</v>
      </c>
      <c r="N148" s="7"/>
      <c r="O148" s="29" t="s">
        <v>48</v>
      </c>
    </row>
    <row r="149" spans="1:15" ht="28.8" hidden="1" x14ac:dyDescent="0.3">
      <c r="A149" s="4">
        <v>44838</v>
      </c>
      <c r="B149" s="5" t="s">
        <v>11</v>
      </c>
      <c r="C149" s="6" t="s">
        <v>12</v>
      </c>
      <c r="D149" s="6" t="s">
        <v>73</v>
      </c>
      <c r="E149" s="36" t="s">
        <v>176</v>
      </c>
      <c r="F149" s="6" t="s">
        <v>15</v>
      </c>
      <c r="G149" s="6">
        <v>25</v>
      </c>
      <c r="H149" s="6" t="s">
        <v>84</v>
      </c>
      <c r="I149" s="32" t="s">
        <v>34</v>
      </c>
      <c r="J149" s="32">
        <v>50</v>
      </c>
      <c r="K149" s="64">
        <v>5.5</v>
      </c>
      <c r="L149" s="32">
        <f t="shared" si="2"/>
        <v>0.5</v>
      </c>
      <c r="M149" s="24" t="s">
        <v>35</v>
      </c>
      <c r="N149" s="7"/>
      <c r="O149" s="29" t="s">
        <v>36</v>
      </c>
    </row>
    <row r="150" spans="1:15" ht="28.8" hidden="1" x14ac:dyDescent="0.3">
      <c r="A150" s="4">
        <v>44838</v>
      </c>
      <c r="B150" s="5" t="s">
        <v>11</v>
      </c>
      <c r="C150" s="6" t="s">
        <v>20</v>
      </c>
      <c r="D150" s="6" t="s">
        <v>21</v>
      </c>
      <c r="E150" s="36" t="s">
        <v>41</v>
      </c>
      <c r="F150" s="6" t="s">
        <v>15</v>
      </c>
      <c r="G150" s="6">
        <v>45</v>
      </c>
      <c r="H150" s="6" t="s">
        <v>16</v>
      </c>
      <c r="I150" s="32" t="s">
        <v>23</v>
      </c>
      <c r="J150" s="32">
        <v>50</v>
      </c>
      <c r="K150" s="32">
        <v>3.5</v>
      </c>
      <c r="L150" s="32">
        <f t="shared" si="2"/>
        <v>0.9</v>
      </c>
      <c r="M150" s="26" t="s">
        <v>24</v>
      </c>
      <c r="N150" s="7"/>
      <c r="O150" s="27" t="s">
        <v>25</v>
      </c>
    </row>
    <row r="151" spans="1:15" hidden="1" x14ac:dyDescent="0.3">
      <c r="A151" s="4">
        <v>44839</v>
      </c>
      <c r="B151" s="5" t="s">
        <v>11</v>
      </c>
      <c r="C151" s="6" t="s">
        <v>12</v>
      </c>
      <c r="D151" s="6" t="s">
        <v>13</v>
      </c>
      <c r="E151" s="36" t="s">
        <v>177</v>
      </c>
      <c r="F151" s="6" t="s">
        <v>15</v>
      </c>
      <c r="G151" s="6">
        <v>30</v>
      </c>
      <c r="H151" s="6" t="s">
        <v>16</v>
      </c>
      <c r="I151" s="32" t="s">
        <v>43</v>
      </c>
      <c r="J151" s="32">
        <v>50</v>
      </c>
      <c r="K151" s="64">
        <v>5.5</v>
      </c>
      <c r="L151" s="32">
        <f t="shared" si="2"/>
        <v>0.6</v>
      </c>
      <c r="M151" s="21" t="s">
        <v>18</v>
      </c>
      <c r="N151" s="7"/>
      <c r="O151" s="25" t="s">
        <v>40</v>
      </c>
    </row>
    <row r="152" spans="1:15" ht="28.8" hidden="1" x14ac:dyDescent="0.3">
      <c r="A152" s="4">
        <v>44839</v>
      </c>
      <c r="B152" s="5" t="s">
        <v>11</v>
      </c>
      <c r="C152" s="6" t="s">
        <v>76</v>
      </c>
      <c r="D152" s="6" t="s">
        <v>73</v>
      </c>
      <c r="E152" s="36" t="s">
        <v>178</v>
      </c>
      <c r="F152" s="6" t="s">
        <v>15</v>
      </c>
      <c r="G152" s="6">
        <v>25</v>
      </c>
      <c r="H152" s="6" t="s">
        <v>84</v>
      </c>
      <c r="I152" s="32" t="s">
        <v>47</v>
      </c>
      <c r="J152" s="32">
        <v>50</v>
      </c>
      <c r="K152" s="64">
        <v>5.5</v>
      </c>
      <c r="L152" s="32">
        <f t="shared" si="2"/>
        <v>0.5</v>
      </c>
      <c r="M152" s="24" t="s">
        <v>35</v>
      </c>
      <c r="N152" s="7"/>
      <c r="O152" s="29" t="s">
        <v>48</v>
      </c>
    </row>
    <row r="153" spans="1:15" ht="28.8" hidden="1" x14ac:dyDescent="0.3">
      <c r="A153" s="4">
        <v>44839</v>
      </c>
      <c r="B153" s="5" t="s">
        <v>11</v>
      </c>
      <c r="C153" s="6" t="s">
        <v>76</v>
      </c>
      <c r="D153" s="6" t="s">
        <v>73</v>
      </c>
      <c r="E153" s="36" t="s">
        <v>179</v>
      </c>
      <c r="F153" s="6" t="s">
        <v>15</v>
      </c>
      <c r="G153" s="6">
        <v>25</v>
      </c>
      <c r="H153" s="6" t="s">
        <v>84</v>
      </c>
      <c r="I153" s="32" t="s">
        <v>47</v>
      </c>
      <c r="J153" s="32">
        <v>50</v>
      </c>
      <c r="K153" s="64">
        <v>5.5</v>
      </c>
      <c r="L153" s="32">
        <f t="shared" si="2"/>
        <v>0.5</v>
      </c>
      <c r="M153" s="24" t="s">
        <v>35</v>
      </c>
      <c r="N153" s="7"/>
      <c r="O153" s="29" t="s">
        <v>48</v>
      </c>
    </row>
    <row r="154" spans="1:15" ht="28.8" hidden="1" x14ac:dyDescent="0.3">
      <c r="A154" s="4">
        <v>44839</v>
      </c>
      <c r="B154" s="5" t="s">
        <v>11</v>
      </c>
      <c r="C154" s="6" t="s">
        <v>76</v>
      </c>
      <c r="D154" s="6" t="s">
        <v>73</v>
      </c>
      <c r="E154" s="36" t="s">
        <v>180</v>
      </c>
      <c r="F154" s="6" t="s">
        <v>15</v>
      </c>
      <c r="G154" s="6">
        <v>25</v>
      </c>
      <c r="H154" s="6" t="s">
        <v>84</v>
      </c>
      <c r="I154" s="32" t="s">
        <v>34</v>
      </c>
      <c r="J154" s="32">
        <v>50</v>
      </c>
      <c r="K154" s="64">
        <v>5.5</v>
      </c>
      <c r="L154" s="32">
        <f t="shared" si="2"/>
        <v>0.5</v>
      </c>
      <c r="M154" s="24" t="s">
        <v>35</v>
      </c>
      <c r="N154" s="7"/>
      <c r="O154" s="29" t="s">
        <v>36</v>
      </c>
    </row>
    <row r="155" spans="1:15" ht="28.8" hidden="1" x14ac:dyDescent="0.3">
      <c r="A155" s="4">
        <v>44839</v>
      </c>
      <c r="B155" s="5" t="s">
        <v>11</v>
      </c>
      <c r="C155" s="6" t="s">
        <v>12</v>
      </c>
      <c r="D155" s="6" t="s">
        <v>146</v>
      </c>
      <c r="E155" s="36" t="s">
        <v>181</v>
      </c>
      <c r="F155" s="6" t="s">
        <v>15</v>
      </c>
      <c r="G155" s="6">
        <v>20</v>
      </c>
      <c r="H155" s="6" t="s">
        <v>16</v>
      </c>
      <c r="I155" s="32" t="s">
        <v>34</v>
      </c>
      <c r="J155" s="32">
        <v>50</v>
      </c>
      <c r="K155" s="64">
        <v>5.5</v>
      </c>
      <c r="L155" s="32">
        <f t="shared" si="2"/>
        <v>0.4</v>
      </c>
      <c r="M155" s="24" t="s">
        <v>35</v>
      </c>
      <c r="N155" s="7"/>
      <c r="O155" s="29" t="s">
        <v>36</v>
      </c>
    </row>
    <row r="156" spans="1:15" ht="28.8" hidden="1" x14ac:dyDescent="0.3">
      <c r="A156" s="4">
        <v>44839</v>
      </c>
      <c r="B156" s="5" t="s">
        <v>11</v>
      </c>
      <c r="C156" s="6" t="s">
        <v>12</v>
      </c>
      <c r="D156" s="6" t="s">
        <v>73</v>
      </c>
      <c r="E156" s="36" t="s">
        <v>182</v>
      </c>
      <c r="F156" s="6" t="s">
        <v>15</v>
      </c>
      <c r="G156" s="6">
        <v>25</v>
      </c>
      <c r="H156" s="6" t="s">
        <v>84</v>
      </c>
      <c r="I156" s="32" t="s">
        <v>47</v>
      </c>
      <c r="J156" s="32">
        <v>50</v>
      </c>
      <c r="K156" s="64">
        <v>5.5</v>
      </c>
      <c r="L156" s="32">
        <f t="shared" si="2"/>
        <v>0.5</v>
      </c>
      <c r="M156" s="24" t="s">
        <v>35</v>
      </c>
      <c r="N156" s="7"/>
      <c r="O156" s="29" t="s">
        <v>48</v>
      </c>
    </row>
    <row r="157" spans="1:15" ht="28.8" hidden="1" x14ac:dyDescent="0.3">
      <c r="A157" s="4">
        <v>44839</v>
      </c>
      <c r="B157" s="5" t="s">
        <v>11</v>
      </c>
      <c r="C157" s="6" t="s">
        <v>12</v>
      </c>
      <c r="D157" s="6" t="s">
        <v>73</v>
      </c>
      <c r="E157" s="36" t="s">
        <v>183</v>
      </c>
      <c r="F157" s="6" t="s">
        <v>15</v>
      </c>
      <c r="G157" s="6">
        <v>25</v>
      </c>
      <c r="H157" s="6" t="s">
        <v>84</v>
      </c>
      <c r="I157" s="32" t="s">
        <v>47</v>
      </c>
      <c r="J157" s="32">
        <v>50</v>
      </c>
      <c r="K157" s="64">
        <v>5.5</v>
      </c>
      <c r="L157" s="32">
        <f t="shared" si="2"/>
        <v>0.5</v>
      </c>
      <c r="M157" s="24" t="s">
        <v>35</v>
      </c>
      <c r="N157" s="7"/>
      <c r="O157" s="29" t="s">
        <v>48</v>
      </c>
    </row>
    <row r="158" spans="1:15" ht="28.8" x14ac:dyDescent="0.3">
      <c r="A158" s="4">
        <v>44839</v>
      </c>
      <c r="B158" s="5" t="s">
        <v>11</v>
      </c>
      <c r="C158" s="6" t="s">
        <v>12</v>
      </c>
      <c r="D158" s="6" t="s">
        <v>73</v>
      </c>
      <c r="E158" s="36" t="s">
        <v>184</v>
      </c>
      <c r="F158" s="6" t="s">
        <v>15</v>
      </c>
      <c r="G158" s="6">
        <v>25</v>
      </c>
      <c r="H158" s="6" t="s">
        <v>84</v>
      </c>
      <c r="I158" s="28" t="s">
        <v>100</v>
      </c>
      <c r="J158" s="28">
        <v>50</v>
      </c>
      <c r="K158" s="64">
        <v>5.5</v>
      </c>
      <c r="L158" s="32">
        <f t="shared" si="2"/>
        <v>0.5</v>
      </c>
      <c r="M158" s="17"/>
      <c r="N158" s="24" t="s">
        <v>35</v>
      </c>
      <c r="O158" s="28"/>
    </row>
    <row r="159" spans="1:15" ht="28.8" hidden="1" x14ac:dyDescent="0.3">
      <c r="A159" s="4">
        <v>44839</v>
      </c>
      <c r="B159" s="5" t="s">
        <v>11</v>
      </c>
      <c r="C159" s="6" t="s">
        <v>12</v>
      </c>
      <c r="D159" s="6" t="s">
        <v>21</v>
      </c>
      <c r="E159" s="36" t="s">
        <v>53</v>
      </c>
      <c r="F159" s="6" t="s">
        <v>15</v>
      </c>
      <c r="G159" s="6">
        <v>45</v>
      </c>
      <c r="H159" s="6" t="s">
        <v>16</v>
      </c>
      <c r="I159" s="32" t="s">
        <v>23</v>
      </c>
      <c r="J159" s="32">
        <v>50</v>
      </c>
      <c r="K159" s="32">
        <v>3.5</v>
      </c>
      <c r="L159" s="32">
        <f t="shared" si="2"/>
        <v>0.9</v>
      </c>
      <c r="M159" s="26" t="s">
        <v>24</v>
      </c>
      <c r="N159" s="7"/>
      <c r="O159" s="27" t="s">
        <v>25</v>
      </c>
    </row>
    <row r="160" spans="1:15" ht="28.8" hidden="1" x14ac:dyDescent="0.3">
      <c r="A160" s="4">
        <v>44840</v>
      </c>
      <c r="B160" s="5" t="s">
        <v>11</v>
      </c>
      <c r="C160" s="6" t="s">
        <v>20</v>
      </c>
      <c r="D160" s="6" t="s">
        <v>26</v>
      </c>
      <c r="E160" s="36" t="s">
        <v>56</v>
      </c>
      <c r="F160" s="6" t="s">
        <v>15</v>
      </c>
      <c r="G160" s="6">
        <v>60</v>
      </c>
      <c r="H160" s="6" t="s">
        <v>28</v>
      </c>
      <c r="I160" s="37" t="s">
        <v>29</v>
      </c>
      <c r="J160" s="37">
        <v>100</v>
      </c>
      <c r="K160" s="37">
        <v>5.5</v>
      </c>
      <c r="L160" s="32">
        <f t="shared" si="2"/>
        <v>0.6</v>
      </c>
      <c r="M160" s="22" t="s">
        <v>30</v>
      </c>
      <c r="N160" s="22" t="s">
        <v>30</v>
      </c>
      <c r="O160" s="31" t="s">
        <v>31</v>
      </c>
    </row>
    <row r="161" spans="1:15" ht="28.8" hidden="1" x14ac:dyDescent="0.3">
      <c r="A161" s="4">
        <v>44840</v>
      </c>
      <c r="B161" s="5" t="s">
        <v>11</v>
      </c>
      <c r="C161" s="6" t="s">
        <v>82</v>
      </c>
      <c r="D161" s="6" t="s">
        <v>73</v>
      </c>
      <c r="E161" s="36" t="s">
        <v>185</v>
      </c>
      <c r="F161" s="6" t="s">
        <v>15</v>
      </c>
      <c r="G161" s="6">
        <v>25</v>
      </c>
      <c r="H161" s="6" t="s">
        <v>84</v>
      </c>
      <c r="I161" s="32" t="s">
        <v>47</v>
      </c>
      <c r="J161" s="32">
        <v>50</v>
      </c>
      <c r="K161" s="64">
        <v>5.5</v>
      </c>
      <c r="L161" s="32">
        <f t="shared" si="2"/>
        <v>0.5</v>
      </c>
      <c r="M161" s="24" t="s">
        <v>35</v>
      </c>
      <c r="N161" s="7"/>
      <c r="O161" s="29" t="s">
        <v>48</v>
      </c>
    </row>
    <row r="162" spans="1:15" ht="28.8" hidden="1" x14ac:dyDescent="0.3">
      <c r="A162" s="4">
        <v>44840</v>
      </c>
      <c r="B162" s="5" t="s">
        <v>11</v>
      </c>
      <c r="C162" s="6" t="s">
        <v>82</v>
      </c>
      <c r="D162" s="6" t="s">
        <v>73</v>
      </c>
      <c r="E162" s="36" t="s">
        <v>186</v>
      </c>
      <c r="F162" s="6" t="s">
        <v>15</v>
      </c>
      <c r="G162" s="6">
        <v>25</v>
      </c>
      <c r="H162" s="6" t="s">
        <v>84</v>
      </c>
      <c r="I162" s="32" t="s">
        <v>47</v>
      </c>
      <c r="J162" s="32">
        <v>50</v>
      </c>
      <c r="K162" s="64">
        <v>5.5</v>
      </c>
      <c r="L162" s="32">
        <f t="shared" si="2"/>
        <v>0.5</v>
      </c>
      <c r="M162" s="24" t="s">
        <v>35</v>
      </c>
      <c r="N162" s="7"/>
      <c r="O162" s="29" t="s">
        <v>48</v>
      </c>
    </row>
    <row r="163" spans="1:15" ht="28.8" hidden="1" x14ac:dyDescent="0.3">
      <c r="A163" s="4">
        <v>44840</v>
      </c>
      <c r="B163" s="5" t="s">
        <v>11</v>
      </c>
      <c r="C163" s="6" t="s">
        <v>82</v>
      </c>
      <c r="D163" s="6" t="s">
        <v>73</v>
      </c>
      <c r="E163" s="36" t="s">
        <v>187</v>
      </c>
      <c r="F163" s="6" t="s">
        <v>15</v>
      </c>
      <c r="G163" s="6">
        <v>25</v>
      </c>
      <c r="H163" s="6" t="s">
        <v>84</v>
      </c>
      <c r="I163" s="32" t="s">
        <v>34</v>
      </c>
      <c r="J163" s="32">
        <v>50</v>
      </c>
      <c r="K163" s="64">
        <v>5.5</v>
      </c>
      <c r="L163" s="32">
        <f t="shared" si="2"/>
        <v>0.5</v>
      </c>
      <c r="M163" s="24" t="s">
        <v>35</v>
      </c>
      <c r="N163" s="7"/>
      <c r="O163" s="29" t="s">
        <v>36</v>
      </c>
    </row>
    <row r="164" spans="1:15" ht="28.8" hidden="1" x14ac:dyDescent="0.3">
      <c r="A164" s="4">
        <v>44840</v>
      </c>
      <c r="B164" s="5" t="s">
        <v>11</v>
      </c>
      <c r="C164" s="6" t="s">
        <v>87</v>
      </c>
      <c r="D164" s="6" t="s">
        <v>73</v>
      </c>
      <c r="E164" s="36" t="s">
        <v>188</v>
      </c>
      <c r="F164" s="6" t="s">
        <v>15</v>
      </c>
      <c r="G164" s="6">
        <v>25</v>
      </c>
      <c r="H164" s="6" t="s">
        <v>84</v>
      </c>
      <c r="I164" s="32" t="s">
        <v>47</v>
      </c>
      <c r="J164" s="32">
        <v>50</v>
      </c>
      <c r="K164" s="64">
        <v>5.5</v>
      </c>
      <c r="L164" s="32">
        <f t="shared" si="2"/>
        <v>0.5</v>
      </c>
      <c r="M164" s="24" t="s">
        <v>35</v>
      </c>
      <c r="N164" s="7"/>
      <c r="O164" s="29" t="s">
        <v>48</v>
      </c>
    </row>
    <row r="165" spans="1:15" ht="28.8" hidden="1" x14ac:dyDescent="0.3">
      <c r="A165" s="4">
        <v>44840</v>
      </c>
      <c r="B165" s="5" t="s">
        <v>11</v>
      </c>
      <c r="C165" s="6" t="s">
        <v>87</v>
      </c>
      <c r="D165" s="6" t="s">
        <v>73</v>
      </c>
      <c r="E165" s="36" t="s">
        <v>189</v>
      </c>
      <c r="F165" s="6" t="s">
        <v>15</v>
      </c>
      <c r="G165" s="6">
        <v>25</v>
      </c>
      <c r="H165" s="6" t="s">
        <v>84</v>
      </c>
      <c r="I165" s="32" t="s">
        <v>47</v>
      </c>
      <c r="J165" s="32">
        <v>50</v>
      </c>
      <c r="K165" s="64">
        <v>5.5</v>
      </c>
      <c r="L165" s="32">
        <f t="shared" si="2"/>
        <v>0.5</v>
      </c>
      <c r="M165" s="24" t="s">
        <v>35</v>
      </c>
      <c r="N165" s="7"/>
      <c r="O165" s="29" t="s">
        <v>48</v>
      </c>
    </row>
    <row r="166" spans="1:15" ht="28.8" hidden="1" x14ac:dyDescent="0.3">
      <c r="A166" s="4">
        <v>44840</v>
      </c>
      <c r="B166" s="5" t="s">
        <v>11</v>
      </c>
      <c r="C166" s="6" t="s">
        <v>87</v>
      </c>
      <c r="D166" s="6" t="s">
        <v>73</v>
      </c>
      <c r="E166" s="36" t="s">
        <v>190</v>
      </c>
      <c r="F166" s="6" t="s">
        <v>15</v>
      </c>
      <c r="G166" s="6">
        <v>25</v>
      </c>
      <c r="H166" s="6" t="s">
        <v>84</v>
      </c>
      <c r="I166" s="32" t="s">
        <v>34</v>
      </c>
      <c r="J166" s="32">
        <v>50</v>
      </c>
      <c r="K166" s="64">
        <v>5.5</v>
      </c>
      <c r="L166" s="32">
        <f t="shared" si="2"/>
        <v>0.5</v>
      </c>
      <c r="M166" s="24" t="s">
        <v>35</v>
      </c>
      <c r="N166" s="7"/>
      <c r="O166" s="29" t="s">
        <v>36</v>
      </c>
    </row>
    <row r="167" spans="1:15" hidden="1" x14ac:dyDescent="0.3">
      <c r="A167" s="4">
        <v>44841</v>
      </c>
      <c r="B167" s="5" t="s">
        <v>11</v>
      </c>
      <c r="C167" s="6" t="s">
        <v>12</v>
      </c>
      <c r="D167" s="6" t="s">
        <v>13</v>
      </c>
      <c r="E167" s="36" t="s">
        <v>71</v>
      </c>
      <c r="F167" s="6" t="s">
        <v>15</v>
      </c>
      <c r="G167" s="6">
        <v>30</v>
      </c>
      <c r="H167" s="6" t="s">
        <v>16</v>
      </c>
      <c r="I167" s="32" t="s">
        <v>43</v>
      </c>
      <c r="J167" s="32">
        <v>50</v>
      </c>
      <c r="K167" s="64">
        <v>5.5</v>
      </c>
      <c r="L167" s="32">
        <f t="shared" si="2"/>
        <v>0.6</v>
      </c>
      <c r="M167" s="21" t="s">
        <v>18</v>
      </c>
      <c r="N167" s="7"/>
      <c r="O167" s="25" t="s">
        <v>40</v>
      </c>
    </row>
    <row r="168" spans="1:15" ht="28.8" hidden="1" x14ac:dyDescent="0.3">
      <c r="A168" s="4">
        <v>44841</v>
      </c>
      <c r="B168" s="5" t="s">
        <v>11</v>
      </c>
      <c r="C168" s="6" t="s">
        <v>76</v>
      </c>
      <c r="D168" s="6" t="s">
        <v>73</v>
      </c>
      <c r="E168" s="36" t="s">
        <v>191</v>
      </c>
      <c r="F168" s="6" t="s">
        <v>15</v>
      </c>
      <c r="G168" s="6">
        <v>25</v>
      </c>
      <c r="H168" s="6" t="s">
        <v>84</v>
      </c>
      <c r="I168" s="32" t="s">
        <v>47</v>
      </c>
      <c r="J168" s="32">
        <v>50</v>
      </c>
      <c r="K168" s="64">
        <v>5.5</v>
      </c>
      <c r="L168" s="32">
        <f t="shared" si="2"/>
        <v>0.5</v>
      </c>
      <c r="M168" s="24" t="s">
        <v>35</v>
      </c>
      <c r="N168" s="7"/>
      <c r="O168" s="29" t="s">
        <v>48</v>
      </c>
    </row>
    <row r="169" spans="1:15" ht="28.8" hidden="1" x14ac:dyDescent="0.3">
      <c r="A169" s="4">
        <v>44841</v>
      </c>
      <c r="B169" s="5" t="s">
        <v>11</v>
      </c>
      <c r="C169" s="6" t="s">
        <v>76</v>
      </c>
      <c r="D169" s="6" t="s">
        <v>73</v>
      </c>
      <c r="E169" s="36" t="s">
        <v>192</v>
      </c>
      <c r="F169" s="6" t="s">
        <v>15</v>
      </c>
      <c r="G169" s="6">
        <v>25</v>
      </c>
      <c r="H169" s="6" t="s">
        <v>75</v>
      </c>
      <c r="I169" s="32" t="s">
        <v>47</v>
      </c>
      <c r="J169" s="32">
        <v>50</v>
      </c>
      <c r="K169" s="64">
        <v>5.5</v>
      </c>
      <c r="L169" s="32">
        <f t="shared" si="2"/>
        <v>0.5</v>
      </c>
      <c r="M169" s="24" t="s">
        <v>35</v>
      </c>
      <c r="N169" s="7"/>
      <c r="O169" s="29" t="s">
        <v>48</v>
      </c>
    </row>
    <row r="170" spans="1:15" ht="28.8" hidden="1" x14ac:dyDescent="0.3">
      <c r="A170" s="4">
        <v>44841</v>
      </c>
      <c r="B170" s="5" t="s">
        <v>11</v>
      </c>
      <c r="C170" s="6" t="s">
        <v>76</v>
      </c>
      <c r="D170" s="6" t="s">
        <v>73</v>
      </c>
      <c r="E170" s="36" t="s">
        <v>193</v>
      </c>
      <c r="F170" s="6" t="s">
        <v>15</v>
      </c>
      <c r="G170" s="6">
        <v>25</v>
      </c>
      <c r="H170" s="6" t="s">
        <v>84</v>
      </c>
      <c r="I170" s="32" t="s">
        <v>34</v>
      </c>
      <c r="J170" s="32">
        <v>50</v>
      </c>
      <c r="K170" s="64">
        <v>5.5</v>
      </c>
      <c r="L170" s="32">
        <f t="shared" si="2"/>
        <v>0.5</v>
      </c>
      <c r="M170" s="24" t="s">
        <v>35</v>
      </c>
      <c r="N170" s="7"/>
      <c r="O170" s="29" t="s">
        <v>36</v>
      </c>
    </row>
    <row r="171" spans="1:15" ht="28.8" hidden="1" x14ac:dyDescent="0.3">
      <c r="A171" s="4">
        <v>44841</v>
      </c>
      <c r="B171" s="5" t="s">
        <v>11</v>
      </c>
      <c r="C171" s="6" t="s">
        <v>12</v>
      </c>
      <c r="D171" s="18" t="s">
        <v>146</v>
      </c>
      <c r="E171" s="36" t="s">
        <v>194</v>
      </c>
      <c r="F171" s="6" t="s">
        <v>15</v>
      </c>
      <c r="G171" s="6">
        <v>20</v>
      </c>
      <c r="H171" s="6" t="s">
        <v>16</v>
      </c>
      <c r="I171" s="32" t="s">
        <v>34</v>
      </c>
      <c r="J171" s="32">
        <v>50</v>
      </c>
      <c r="K171" s="64">
        <v>5.5</v>
      </c>
      <c r="L171" s="32">
        <f t="shared" si="2"/>
        <v>0.4</v>
      </c>
      <c r="M171" s="24" t="s">
        <v>35</v>
      </c>
      <c r="N171" s="7"/>
      <c r="O171" s="29" t="s">
        <v>36</v>
      </c>
    </row>
    <row r="172" spans="1:15" ht="28.8" hidden="1" x14ac:dyDescent="0.3">
      <c r="A172" s="4">
        <v>44841</v>
      </c>
      <c r="B172" s="5" t="s">
        <v>11</v>
      </c>
      <c r="C172" s="6" t="s">
        <v>12</v>
      </c>
      <c r="D172" s="6" t="s">
        <v>73</v>
      </c>
      <c r="E172" s="36" t="s">
        <v>195</v>
      </c>
      <c r="F172" s="6" t="s">
        <v>15</v>
      </c>
      <c r="G172" s="6">
        <v>25</v>
      </c>
      <c r="H172" s="6" t="s">
        <v>84</v>
      </c>
      <c r="I172" s="32" t="s">
        <v>47</v>
      </c>
      <c r="J172" s="32">
        <v>50</v>
      </c>
      <c r="K172" s="64">
        <v>5.5</v>
      </c>
      <c r="L172" s="32">
        <f t="shared" si="2"/>
        <v>0.5</v>
      </c>
      <c r="M172" s="24" t="s">
        <v>35</v>
      </c>
      <c r="N172" s="7"/>
      <c r="O172" s="29" t="s">
        <v>48</v>
      </c>
    </row>
    <row r="173" spans="1:15" ht="28.8" hidden="1" x14ac:dyDescent="0.3">
      <c r="A173" s="4">
        <v>44841</v>
      </c>
      <c r="B173" s="5" t="s">
        <v>11</v>
      </c>
      <c r="C173" s="6" t="s">
        <v>12</v>
      </c>
      <c r="D173" s="6" t="s">
        <v>73</v>
      </c>
      <c r="E173" s="36" t="s">
        <v>196</v>
      </c>
      <c r="F173" s="6" t="s">
        <v>15</v>
      </c>
      <c r="G173" s="6">
        <v>25</v>
      </c>
      <c r="H173" s="6" t="s">
        <v>75</v>
      </c>
      <c r="I173" s="32" t="s">
        <v>47</v>
      </c>
      <c r="J173" s="32">
        <v>50</v>
      </c>
      <c r="K173" s="64">
        <v>5.5</v>
      </c>
      <c r="L173" s="32">
        <f t="shared" si="2"/>
        <v>0.5</v>
      </c>
      <c r="M173" s="24" t="s">
        <v>35</v>
      </c>
      <c r="N173" s="7"/>
      <c r="O173" s="29" t="s">
        <v>48</v>
      </c>
    </row>
    <row r="174" spans="1:15" ht="28.8" x14ac:dyDescent="0.3">
      <c r="A174" s="4">
        <v>44841</v>
      </c>
      <c r="B174" s="5" t="s">
        <v>11</v>
      </c>
      <c r="C174" s="6" t="s">
        <v>12</v>
      </c>
      <c r="D174" s="6" t="s">
        <v>73</v>
      </c>
      <c r="E174" s="36" t="s">
        <v>197</v>
      </c>
      <c r="F174" s="6" t="s">
        <v>15</v>
      </c>
      <c r="G174" s="6">
        <v>25</v>
      </c>
      <c r="H174" s="6" t="s">
        <v>84</v>
      </c>
      <c r="I174" s="28" t="s">
        <v>100</v>
      </c>
      <c r="J174" s="28">
        <v>50</v>
      </c>
      <c r="K174" s="64">
        <v>5.5</v>
      </c>
      <c r="L174" s="32">
        <f t="shared" si="2"/>
        <v>0.5</v>
      </c>
      <c r="M174" s="17"/>
      <c r="N174" s="24" t="s">
        <v>35</v>
      </c>
      <c r="O174" s="28"/>
    </row>
    <row r="175" spans="1:15" ht="28.8" hidden="1" x14ac:dyDescent="0.3">
      <c r="A175" s="4">
        <v>44841</v>
      </c>
      <c r="B175" s="5" t="s">
        <v>11</v>
      </c>
      <c r="C175" s="6" t="s">
        <v>12</v>
      </c>
      <c r="D175" s="6" t="s">
        <v>21</v>
      </c>
      <c r="E175" s="36" t="s">
        <v>60</v>
      </c>
      <c r="F175" s="6" t="s">
        <v>15</v>
      </c>
      <c r="G175" s="6">
        <v>45</v>
      </c>
      <c r="H175" s="6" t="s">
        <v>16</v>
      </c>
      <c r="I175" s="32" t="s">
        <v>23</v>
      </c>
      <c r="J175" s="32">
        <v>50</v>
      </c>
      <c r="K175" s="32">
        <v>3.5</v>
      </c>
      <c r="L175" s="32">
        <f t="shared" si="2"/>
        <v>0.9</v>
      </c>
      <c r="M175" s="26" t="s">
        <v>24</v>
      </c>
      <c r="N175" s="7"/>
      <c r="O175" s="27" t="s">
        <v>25</v>
      </c>
    </row>
    <row r="176" spans="1:15" ht="28.8" hidden="1" x14ac:dyDescent="0.3">
      <c r="A176" s="4">
        <v>44844</v>
      </c>
      <c r="B176" s="5" t="s">
        <v>11</v>
      </c>
      <c r="C176" s="6" t="s">
        <v>20</v>
      </c>
      <c r="D176" s="6" t="s">
        <v>21</v>
      </c>
      <c r="E176" s="36" t="s">
        <v>22</v>
      </c>
      <c r="F176" s="6" t="s">
        <v>15</v>
      </c>
      <c r="G176" s="6">
        <v>45</v>
      </c>
      <c r="H176" s="6" t="s">
        <v>16</v>
      </c>
      <c r="I176" s="32" t="s">
        <v>23</v>
      </c>
      <c r="J176" s="32">
        <v>50</v>
      </c>
      <c r="K176" s="32">
        <v>3.5</v>
      </c>
      <c r="L176" s="32">
        <f t="shared" si="2"/>
        <v>0.9</v>
      </c>
      <c r="M176" s="26" t="s">
        <v>24</v>
      </c>
      <c r="N176" s="7"/>
      <c r="O176" s="27" t="s">
        <v>25</v>
      </c>
    </row>
    <row r="177" spans="1:15" ht="28.8" hidden="1" x14ac:dyDescent="0.3">
      <c r="A177" s="4">
        <v>44844</v>
      </c>
      <c r="B177" s="5" t="s">
        <v>11</v>
      </c>
      <c r="C177" s="6" t="s">
        <v>20</v>
      </c>
      <c r="D177" s="6" t="s">
        <v>26</v>
      </c>
      <c r="E177" s="36" t="s">
        <v>27</v>
      </c>
      <c r="F177" s="6" t="s">
        <v>15</v>
      </c>
      <c r="G177" s="6">
        <v>60</v>
      </c>
      <c r="H177" s="6" t="s">
        <v>28</v>
      </c>
      <c r="I177" s="37" t="s">
        <v>29</v>
      </c>
      <c r="J177" s="37">
        <v>100</v>
      </c>
      <c r="K177" s="37">
        <v>5.5</v>
      </c>
      <c r="L177" s="32">
        <f t="shared" si="2"/>
        <v>0.6</v>
      </c>
      <c r="M177" s="22" t="s">
        <v>30</v>
      </c>
      <c r="N177" s="22" t="s">
        <v>30</v>
      </c>
      <c r="O177" s="31" t="s">
        <v>31</v>
      </c>
    </row>
    <row r="178" spans="1:15" ht="28.8" hidden="1" x14ac:dyDescent="0.3">
      <c r="A178" s="4">
        <v>44844</v>
      </c>
      <c r="B178" s="5" t="s">
        <v>11</v>
      </c>
      <c r="C178" s="6" t="s">
        <v>82</v>
      </c>
      <c r="D178" s="6" t="s">
        <v>73</v>
      </c>
      <c r="E178" s="36" t="s">
        <v>198</v>
      </c>
      <c r="F178" s="6" t="s">
        <v>15</v>
      </c>
      <c r="G178" s="6">
        <v>24</v>
      </c>
      <c r="H178" s="6" t="s">
        <v>84</v>
      </c>
      <c r="I178" s="32" t="s">
        <v>47</v>
      </c>
      <c r="J178" s="32">
        <v>50</v>
      </c>
      <c r="K178" s="64">
        <v>5.5</v>
      </c>
      <c r="L178" s="32">
        <f t="shared" si="2"/>
        <v>0.48</v>
      </c>
      <c r="M178" s="24" t="s">
        <v>35</v>
      </c>
      <c r="N178" s="7"/>
      <c r="O178" s="29" t="s">
        <v>48</v>
      </c>
    </row>
    <row r="179" spans="1:15" ht="28.8" hidden="1" x14ac:dyDescent="0.3">
      <c r="A179" s="4">
        <v>44844</v>
      </c>
      <c r="B179" s="5" t="s">
        <v>11</v>
      </c>
      <c r="C179" s="6" t="s">
        <v>82</v>
      </c>
      <c r="D179" s="6" t="s">
        <v>73</v>
      </c>
      <c r="E179" s="36" t="s">
        <v>199</v>
      </c>
      <c r="F179" s="6" t="s">
        <v>15</v>
      </c>
      <c r="G179" s="6">
        <v>24</v>
      </c>
      <c r="H179" s="6" t="s">
        <v>75</v>
      </c>
      <c r="I179" s="32" t="s">
        <v>47</v>
      </c>
      <c r="J179" s="32">
        <v>50</v>
      </c>
      <c r="K179" s="64">
        <v>5.5</v>
      </c>
      <c r="L179" s="32">
        <f t="shared" si="2"/>
        <v>0.48</v>
      </c>
      <c r="M179" s="24" t="s">
        <v>35</v>
      </c>
      <c r="N179" s="7"/>
      <c r="O179" s="29" t="s">
        <v>48</v>
      </c>
    </row>
    <row r="180" spans="1:15" ht="28.8" hidden="1" x14ac:dyDescent="0.3">
      <c r="A180" s="4">
        <v>44844</v>
      </c>
      <c r="B180" s="5" t="s">
        <v>11</v>
      </c>
      <c r="C180" s="6" t="s">
        <v>82</v>
      </c>
      <c r="D180" s="6" t="s">
        <v>73</v>
      </c>
      <c r="E180" s="36" t="s">
        <v>200</v>
      </c>
      <c r="F180" s="6" t="s">
        <v>15</v>
      </c>
      <c r="G180" s="6">
        <v>24</v>
      </c>
      <c r="H180" s="6" t="s">
        <v>84</v>
      </c>
      <c r="I180" s="32" t="s">
        <v>34</v>
      </c>
      <c r="J180" s="32">
        <v>50</v>
      </c>
      <c r="K180" s="64">
        <v>5.5</v>
      </c>
      <c r="L180" s="32">
        <f t="shared" si="2"/>
        <v>0.48</v>
      </c>
      <c r="M180" s="24" t="s">
        <v>35</v>
      </c>
      <c r="N180" s="7"/>
      <c r="O180" s="29" t="s">
        <v>36</v>
      </c>
    </row>
    <row r="181" spans="1:15" hidden="1" x14ac:dyDescent="0.3">
      <c r="A181" s="4">
        <v>44844</v>
      </c>
      <c r="B181" s="5" t="s">
        <v>11</v>
      </c>
      <c r="C181" s="6" t="s">
        <v>12</v>
      </c>
      <c r="D181" s="6" t="s">
        <v>13</v>
      </c>
      <c r="E181" s="36" t="s">
        <v>14</v>
      </c>
      <c r="F181" s="6" t="s">
        <v>15</v>
      </c>
      <c r="G181" s="6">
        <v>30</v>
      </c>
      <c r="H181" s="6" t="s">
        <v>16</v>
      </c>
      <c r="I181" s="32" t="s">
        <v>17</v>
      </c>
      <c r="J181" s="32">
        <v>50</v>
      </c>
      <c r="K181" s="64">
        <v>5.5</v>
      </c>
      <c r="L181" s="32">
        <f t="shared" si="2"/>
        <v>0.6</v>
      </c>
      <c r="M181" s="21" t="s">
        <v>18</v>
      </c>
      <c r="N181" s="7"/>
      <c r="O181" s="25" t="s">
        <v>19</v>
      </c>
    </row>
    <row r="182" spans="1:15" ht="28.8" hidden="1" x14ac:dyDescent="0.3">
      <c r="A182" s="4">
        <v>44844</v>
      </c>
      <c r="B182" s="5" t="s">
        <v>11</v>
      </c>
      <c r="C182" s="6" t="s">
        <v>87</v>
      </c>
      <c r="D182" s="6" t="s">
        <v>73</v>
      </c>
      <c r="E182" s="36" t="s">
        <v>201</v>
      </c>
      <c r="F182" s="6" t="s">
        <v>15</v>
      </c>
      <c r="G182" s="6">
        <v>24</v>
      </c>
      <c r="H182" s="6" t="s">
        <v>84</v>
      </c>
      <c r="I182" s="32" t="s">
        <v>47</v>
      </c>
      <c r="J182" s="32">
        <v>50</v>
      </c>
      <c r="K182" s="64">
        <v>5.5</v>
      </c>
      <c r="L182" s="32">
        <f t="shared" si="2"/>
        <v>0.48</v>
      </c>
      <c r="M182" s="24" t="s">
        <v>35</v>
      </c>
      <c r="N182" s="7"/>
      <c r="O182" s="29" t="s">
        <v>48</v>
      </c>
    </row>
    <row r="183" spans="1:15" ht="28.8" hidden="1" x14ac:dyDescent="0.3">
      <c r="A183" s="4">
        <v>44844</v>
      </c>
      <c r="B183" s="5" t="s">
        <v>11</v>
      </c>
      <c r="C183" s="6" t="s">
        <v>87</v>
      </c>
      <c r="D183" s="6" t="s">
        <v>73</v>
      </c>
      <c r="E183" s="36" t="s">
        <v>202</v>
      </c>
      <c r="F183" s="6" t="s">
        <v>15</v>
      </c>
      <c r="G183" s="6">
        <v>24</v>
      </c>
      <c r="H183" s="6" t="s">
        <v>75</v>
      </c>
      <c r="I183" s="32" t="s">
        <v>47</v>
      </c>
      <c r="J183" s="32">
        <v>50</v>
      </c>
      <c r="K183" s="64">
        <v>5.5</v>
      </c>
      <c r="L183" s="32">
        <f t="shared" si="2"/>
        <v>0.48</v>
      </c>
      <c r="M183" s="24" t="s">
        <v>35</v>
      </c>
      <c r="N183" s="7"/>
      <c r="O183" s="29" t="s">
        <v>48</v>
      </c>
    </row>
    <row r="184" spans="1:15" ht="28.8" hidden="1" x14ac:dyDescent="0.3">
      <c r="A184" s="4">
        <v>44844</v>
      </c>
      <c r="B184" s="5" t="s">
        <v>11</v>
      </c>
      <c r="C184" s="6" t="s">
        <v>87</v>
      </c>
      <c r="D184" s="6" t="s">
        <v>73</v>
      </c>
      <c r="E184" s="36" t="s">
        <v>203</v>
      </c>
      <c r="F184" s="6" t="s">
        <v>15</v>
      </c>
      <c r="G184" s="6">
        <v>24</v>
      </c>
      <c r="H184" s="6" t="s">
        <v>84</v>
      </c>
      <c r="I184" s="32" t="s">
        <v>34</v>
      </c>
      <c r="J184" s="32">
        <v>50</v>
      </c>
      <c r="K184" s="64">
        <v>5.5</v>
      </c>
      <c r="L184" s="32">
        <f t="shared" si="2"/>
        <v>0.48</v>
      </c>
      <c r="M184" s="24" t="s">
        <v>35</v>
      </c>
      <c r="N184" s="7"/>
      <c r="O184" s="29" t="s">
        <v>36</v>
      </c>
    </row>
    <row r="185" spans="1:15" ht="28.8" hidden="1" x14ac:dyDescent="0.3">
      <c r="A185" s="4">
        <v>44845</v>
      </c>
      <c r="B185" s="5" t="s">
        <v>11</v>
      </c>
      <c r="C185" s="6" t="s">
        <v>20</v>
      </c>
      <c r="D185" s="6" t="s">
        <v>32</v>
      </c>
      <c r="E185" s="36" t="s">
        <v>204</v>
      </c>
      <c r="F185" s="6" t="s">
        <v>15</v>
      </c>
      <c r="G185" s="6">
        <v>40</v>
      </c>
      <c r="H185" s="6" t="s">
        <v>16</v>
      </c>
      <c r="I185" s="32" t="s">
        <v>34</v>
      </c>
      <c r="J185" s="32">
        <v>50</v>
      </c>
      <c r="K185" s="64">
        <v>5.5</v>
      </c>
      <c r="L185" s="32">
        <f t="shared" si="2"/>
        <v>0.8</v>
      </c>
      <c r="M185" s="24" t="s">
        <v>35</v>
      </c>
      <c r="N185" s="7"/>
      <c r="O185" s="29" t="s">
        <v>36</v>
      </c>
    </row>
    <row r="186" spans="1:15" ht="28.8" hidden="1" x14ac:dyDescent="0.3">
      <c r="A186" s="4">
        <v>44845</v>
      </c>
      <c r="B186" s="5" t="s">
        <v>11</v>
      </c>
      <c r="C186" s="6" t="s">
        <v>20</v>
      </c>
      <c r="D186" s="6" t="s">
        <v>37</v>
      </c>
      <c r="E186" s="36" t="s">
        <v>38</v>
      </c>
      <c r="F186" s="6" t="s">
        <v>15</v>
      </c>
      <c r="G186" s="6">
        <v>90</v>
      </c>
      <c r="H186" s="6" t="s">
        <v>16</v>
      </c>
      <c r="I186" s="37" t="s">
        <v>39</v>
      </c>
      <c r="J186" s="37">
        <v>100</v>
      </c>
      <c r="K186" s="64">
        <v>5.5</v>
      </c>
      <c r="L186" s="32">
        <f t="shared" si="2"/>
        <v>0.9</v>
      </c>
      <c r="M186" s="21" t="s">
        <v>18</v>
      </c>
      <c r="N186" s="21" t="s">
        <v>18</v>
      </c>
      <c r="O186" s="25" t="s">
        <v>40</v>
      </c>
    </row>
    <row r="187" spans="1:15" ht="28.8" hidden="1" x14ac:dyDescent="0.3">
      <c r="A187" s="4">
        <v>44845</v>
      </c>
      <c r="B187" s="5" t="s">
        <v>11</v>
      </c>
      <c r="C187" s="6" t="s">
        <v>20</v>
      </c>
      <c r="D187" s="6" t="s">
        <v>21</v>
      </c>
      <c r="E187" s="36" t="s">
        <v>41</v>
      </c>
      <c r="F187" s="6" t="s">
        <v>15</v>
      </c>
      <c r="G187" s="6">
        <v>45</v>
      </c>
      <c r="H187" s="6" t="s">
        <v>16</v>
      </c>
      <c r="I187" s="32" t="s">
        <v>23</v>
      </c>
      <c r="J187" s="32">
        <v>50</v>
      </c>
      <c r="K187" s="32">
        <v>3.5</v>
      </c>
      <c r="L187" s="32">
        <f t="shared" si="2"/>
        <v>0.9</v>
      </c>
      <c r="M187" s="26" t="s">
        <v>24</v>
      </c>
      <c r="N187" s="7"/>
      <c r="O187" s="27" t="s">
        <v>25</v>
      </c>
    </row>
    <row r="188" spans="1:15" ht="28.8" hidden="1" x14ac:dyDescent="0.3">
      <c r="A188" s="4">
        <v>44845</v>
      </c>
      <c r="B188" s="5" t="s">
        <v>11</v>
      </c>
      <c r="C188" s="6" t="s">
        <v>76</v>
      </c>
      <c r="D188" s="6" t="s">
        <v>73</v>
      </c>
      <c r="E188" s="36" t="s">
        <v>205</v>
      </c>
      <c r="F188" s="6" t="s">
        <v>15</v>
      </c>
      <c r="G188" s="6">
        <v>24</v>
      </c>
      <c r="H188" s="6" t="s">
        <v>84</v>
      </c>
      <c r="I188" s="32" t="s">
        <v>47</v>
      </c>
      <c r="J188" s="32">
        <v>50</v>
      </c>
      <c r="K188" s="64">
        <v>5.5</v>
      </c>
      <c r="L188" s="32">
        <f t="shared" si="2"/>
        <v>0.48</v>
      </c>
      <c r="M188" s="24" t="s">
        <v>35</v>
      </c>
      <c r="N188" s="7"/>
      <c r="O188" s="29" t="s">
        <v>48</v>
      </c>
    </row>
    <row r="189" spans="1:15" ht="28.8" hidden="1" x14ac:dyDescent="0.3">
      <c r="A189" s="4">
        <v>44845</v>
      </c>
      <c r="B189" s="5" t="s">
        <v>11</v>
      </c>
      <c r="C189" s="6" t="s">
        <v>76</v>
      </c>
      <c r="D189" s="6" t="s">
        <v>73</v>
      </c>
      <c r="E189" s="36" t="s">
        <v>206</v>
      </c>
      <c r="F189" s="6" t="s">
        <v>15</v>
      </c>
      <c r="G189" s="6">
        <v>24</v>
      </c>
      <c r="H189" s="6" t="s">
        <v>84</v>
      </c>
      <c r="I189" s="32" t="s">
        <v>47</v>
      </c>
      <c r="J189" s="32">
        <v>50</v>
      </c>
      <c r="K189" s="64">
        <v>5.5</v>
      </c>
      <c r="L189" s="32">
        <f t="shared" si="2"/>
        <v>0.48</v>
      </c>
      <c r="M189" s="24" t="s">
        <v>35</v>
      </c>
      <c r="N189" s="7"/>
      <c r="O189" s="29" t="s">
        <v>48</v>
      </c>
    </row>
    <row r="190" spans="1:15" ht="28.8" hidden="1" x14ac:dyDescent="0.3">
      <c r="A190" s="4">
        <v>44845</v>
      </c>
      <c r="B190" s="5" t="s">
        <v>11</v>
      </c>
      <c r="C190" s="6" t="s">
        <v>12</v>
      </c>
      <c r="D190" s="6" t="s">
        <v>73</v>
      </c>
      <c r="E190" s="36" t="s">
        <v>207</v>
      </c>
      <c r="F190" s="6" t="s">
        <v>15</v>
      </c>
      <c r="G190" s="6">
        <v>24</v>
      </c>
      <c r="H190" s="6" t="s">
        <v>84</v>
      </c>
      <c r="I190" s="32" t="s">
        <v>47</v>
      </c>
      <c r="J190" s="32">
        <v>50</v>
      </c>
      <c r="K190" s="64">
        <v>5.5</v>
      </c>
      <c r="L190" s="32">
        <f t="shared" si="2"/>
        <v>0.48</v>
      </c>
      <c r="M190" s="24" t="s">
        <v>35</v>
      </c>
      <c r="N190" s="7"/>
      <c r="O190" s="29" t="s">
        <v>48</v>
      </c>
    </row>
    <row r="191" spans="1:15" ht="28.8" hidden="1" x14ac:dyDescent="0.3">
      <c r="A191" s="4">
        <v>44845</v>
      </c>
      <c r="B191" s="5" t="s">
        <v>11</v>
      </c>
      <c r="C191" s="6" t="s">
        <v>12</v>
      </c>
      <c r="D191" s="6" t="s">
        <v>73</v>
      </c>
      <c r="E191" s="36" t="s">
        <v>208</v>
      </c>
      <c r="F191" s="6" t="s">
        <v>15</v>
      </c>
      <c r="G191" s="6">
        <v>24</v>
      </c>
      <c r="H191" s="6" t="s">
        <v>84</v>
      </c>
      <c r="I191" s="32" t="s">
        <v>47</v>
      </c>
      <c r="J191" s="32">
        <v>50</v>
      </c>
      <c r="K191" s="64">
        <v>5.5</v>
      </c>
      <c r="L191" s="32">
        <f t="shared" si="2"/>
        <v>0.48</v>
      </c>
      <c r="M191" s="24" t="s">
        <v>35</v>
      </c>
      <c r="N191" s="7"/>
      <c r="O191" s="29" t="s">
        <v>48</v>
      </c>
    </row>
    <row r="192" spans="1:15" hidden="1" x14ac:dyDescent="0.3">
      <c r="A192" s="4">
        <v>44845</v>
      </c>
      <c r="B192" s="5" t="s">
        <v>11</v>
      </c>
      <c r="C192" s="6" t="s">
        <v>12</v>
      </c>
      <c r="D192" s="6" t="s">
        <v>209</v>
      </c>
      <c r="E192" s="36" t="s">
        <v>210</v>
      </c>
      <c r="F192" s="6" t="s">
        <v>211</v>
      </c>
      <c r="G192" s="6">
        <v>20</v>
      </c>
      <c r="H192" s="6" t="s">
        <v>16</v>
      </c>
      <c r="I192" s="32" t="s">
        <v>212</v>
      </c>
      <c r="J192" s="32">
        <v>50</v>
      </c>
      <c r="K192" s="64">
        <v>5.5</v>
      </c>
      <c r="L192" s="32">
        <f t="shared" si="2"/>
        <v>0.4</v>
      </c>
      <c r="M192" s="21" t="s">
        <v>18</v>
      </c>
      <c r="N192" s="7"/>
      <c r="O192" s="25" t="s">
        <v>213</v>
      </c>
    </row>
    <row r="193" spans="1:15" ht="28.8" hidden="1" x14ac:dyDescent="0.3">
      <c r="A193" s="4">
        <v>44846</v>
      </c>
      <c r="B193" s="5" t="s">
        <v>11</v>
      </c>
      <c r="C193" s="6" t="s">
        <v>20</v>
      </c>
      <c r="D193" s="6" t="s">
        <v>32</v>
      </c>
      <c r="E193" s="36" t="s">
        <v>214</v>
      </c>
      <c r="F193" s="6" t="s">
        <v>15</v>
      </c>
      <c r="G193" s="6">
        <v>40</v>
      </c>
      <c r="H193" s="6" t="s">
        <v>16</v>
      </c>
      <c r="I193" s="32" t="s">
        <v>34</v>
      </c>
      <c r="J193" s="32">
        <v>50</v>
      </c>
      <c r="K193" s="64">
        <v>5.5</v>
      </c>
      <c r="L193" s="32">
        <f t="shared" si="2"/>
        <v>0.8</v>
      </c>
      <c r="M193" s="24" t="s">
        <v>35</v>
      </c>
      <c r="N193" s="7"/>
      <c r="O193" s="29" t="s">
        <v>36</v>
      </c>
    </row>
    <row r="194" spans="1:15" ht="28.8" hidden="1" x14ac:dyDescent="0.3">
      <c r="A194" s="4">
        <v>44846</v>
      </c>
      <c r="B194" s="5" t="s">
        <v>11</v>
      </c>
      <c r="C194" s="6" t="s">
        <v>76</v>
      </c>
      <c r="D194" s="6" t="s">
        <v>73</v>
      </c>
      <c r="E194" s="36" t="s">
        <v>215</v>
      </c>
      <c r="F194" s="6" t="s">
        <v>15</v>
      </c>
      <c r="G194" s="6">
        <v>24</v>
      </c>
      <c r="H194" s="6" t="s">
        <v>84</v>
      </c>
      <c r="I194" s="32" t="s">
        <v>47</v>
      </c>
      <c r="J194" s="32">
        <v>50</v>
      </c>
      <c r="K194" s="64">
        <v>5.5</v>
      </c>
      <c r="L194" s="32">
        <f t="shared" ref="L194:L257" si="3">G194/J194</f>
        <v>0.48</v>
      </c>
      <c r="M194" s="24" t="s">
        <v>35</v>
      </c>
      <c r="N194" s="7"/>
      <c r="O194" s="29" t="s">
        <v>48</v>
      </c>
    </row>
    <row r="195" spans="1:15" ht="28.8" hidden="1" x14ac:dyDescent="0.3">
      <c r="A195" s="4">
        <v>44846</v>
      </c>
      <c r="B195" s="5" t="s">
        <v>11</v>
      </c>
      <c r="C195" s="6" t="s">
        <v>76</v>
      </c>
      <c r="D195" s="6" t="s">
        <v>73</v>
      </c>
      <c r="E195" s="36" t="s">
        <v>216</v>
      </c>
      <c r="F195" s="6" t="s">
        <v>15</v>
      </c>
      <c r="G195" s="6">
        <v>24</v>
      </c>
      <c r="H195" s="6" t="s">
        <v>84</v>
      </c>
      <c r="I195" s="32" t="s">
        <v>47</v>
      </c>
      <c r="J195" s="32">
        <v>50</v>
      </c>
      <c r="K195" s="64">
        <v>5.5</v>
      </c>
      <c r="L195" s="32">
        <f t="shared" si="3"/>
        <v>0.48</v>
      </c>
      <c r="M195" s="24" t="s">
        <v>35</v>
      </c>
      <c r="N195" s="7"/>
      <c r="O195" s="29" t="s">
        <v>48</v>
      </c>
    </row>
    <row r="196" spans="1:15" ht="28.8" hidden="1" x14ac:dyDescent="0.3">
      <c r="A196" s="4">
        <v>44846</v>
      </c>
      <c r="B196" s="5" t="s">
        <v>11</v>
      </c>
      <c r="C196" s="6" t="s">
        <v>82</v>
      </c>
      <c r="D196" s="6" t="s">
        <v>37</v>
      </c>
      <c r="E196" s="36" t="s">
        <v>217</v>
      </c>
      <c r="F196" s="6" t="s">
        <v>15</v>
      </c>
      <c r="G196" s="6">
        <v>90</v>
      </c>
      <c r="H196" s="6" t="s">
        <v>218</v>
      </c>
      <c r="I196" s="37" t="s">
        <v>39</v>
      </c>
      <c r="J196" s="37">
        <v>100</v>
      </c>
      <c r="K196" s="64">
        <v>5.5</v>
      </c>
      <c r="L196" s="32">
        <f t="shared" si="3"/>
        <v>0.9</v>
      </c>
      <c r="M196" s="21" t="s">
        <v>18</v>
      </c>
      <c r="N196" s="21" t="s">
        <v>18</v>
      </c>
      <c r="O196" s="25" t="s">
        <v>40</v>
      </c>
    </row>
    <row r="197" spans="1:15" ht="28.8" x14ac:dyDescent="0.3">
      <c r="A197" s="4">
        <v>44846</v>
      </c>
      <c r="B197" s="5" t="s">
        <v>11</v>
      </c>
      <c r="C197" s="6" t="s">
        <v>12</v>
      </c>
      <c r="D197" s="6" t="s">
        <v>13</v>
      </c>
      <c r="E197" s="36" t="s">
        <v>106</v>
      </c>
      <c r="F197" s="6" t="s">
        <v>15</v>
      </c>
      <c r="G197" s="6">
        <v>30</v>
      </c>
      <c r="H197" s="6" t="s">
        <v>16</v>
      </c>
      <c r="I197" s="28" t="s">
        <v>100</v>
      </c>
      <c r="J197" s="28">
        <v>50</v>
      </c>
      <c r="K197" s="64">
        <v>5.5</v>
      </c>
      <c r="L197" s="32">
        <f t="shared" si="3"/>
        <v>0.6</v>
      </c>
      <c r="M197" s="17"/>
      <c r="N197" s="21" t="s">
        <v>18</v>
      </c>
      <c r="O197" s="28"/>
    </row>
    <row r="198" spans="1:15" hidden="1" x14ac:dyDescent="0.3">
      <c r="A198" s="4">
        <v>44846</v>
      </c>
      <c r="B198" s="5" t="s">
        <v>11</v>
      </c>
      <c r="C198" s="6" t="s">
        <v>12</v>
      </c>
      <c r="D198" s="6" t="s">
        <v>49</v>
      </c>
      <c r="E198" s="36" t="s">
        <v>219</v>
      </c>
      <c r="F198" s="6" t="s">
        <v>15</v>
      </c>
      <c r="G198" s="6">
        <v>72</v>
      </c>
      <c r="H198" s="6" t="s">
        <v>16</v>
      </c>
      <c r="I198" s="32" t="s">
        <v>114</v>
      </c>
      <c r="J198" s="37">
        <v>100</v>
      </c>
      <c r="K198" s="64">
        <v>5.5</v>
      </c>
      <c r="L198" s="32">
        <f t="shared" si="3"/>
        <v>0.72</v>
      </c>
      <c r="M198" s="21" t="s">
        <v>18</v>
      </c>
      <c r="N198" s="7"/>
      <c r="O198" s="25" t="s">
        <v>52</v>
      </c>
    </row>
    <row r="199" spans="1:15" ht="28.8" hidden="1" x14ac:dyDescent="0.3">
      <c r="A199" s="4">
        <v>44846</v>
      </c>
      <c r="B199" s="5" t="s">
        <v>11</v>
      </c>
      <c r="C199" s="6" t="s">
        <v>12</v>
      </c>
      <c r="D199" s="6" t="s">
        <v>73</v>
      </c>
      <c r="E199" s="36" t="s">
        <v>220</v>
      </c>
      <c r="F199" s="6" t="s">
        <v>15</v>
      </c>
      <c r="G199" s="6">
        <v>24</v>
      </c>
      <c r="H199" s="6" t="s">
        <v>84</v>
      </c>
      <c r="I199" s="32" t="s">
        <v>47</v>
      </c>
      <c r="J199" s="32">
        <v>50</v>
      </c>
      <c r="K199" s="64">
        <v>5.5</v>
      </c>
      <c r="L199" s="32">
        <f t="shared" si="3"/>
        <v>0.48</v>
      </c>
      <c r="M199" s="24" t="s">
        <v>35</v>
      </c>
      <c r="N199" s="7"/>
      <c r="O199" s="29" t="s">
        <v>48</v>
      </c>
    </row>
    <row r="200" spans="1:15" ht="28.8" hidden="1" x14ac:dyDescent="0.3">
      <c r="A200" s="4">
        <v>44846</v>
      </c>
      <c r="B200" s="5" t="s">
        <v>11</v>
      </c>
      <c r="C200" s="6" t="s">
        <v>12</v>
      </c>
      <c r="D200" s="6" t="s">
        <v>73</v>
      </c>
      <c r="E200" s="36" t="s">
        <v>221</v>
      </c>
      <c r="F200" s="6" t="s">
        <v>15</v>
      </c>
      <c r="G200" s="6">
        <v>24</v>
      </c>
      <c r="H200" s="6" t="s">
        <v>84</v>
      </c>
      <c r="I200" s="32" t="s">
        <v>47</v>
      </c>
      <c r="J200" s="32">
        <v>50</v>
      </c>
      <c r="K200" s="64">
        <v>5.5</v>
      </c>
      <c r="L200" s="32">
        <f t="shared" si="3"/>
        <v>0.48</v>
      </c>
      <c r="M200" s="24" t="s">
        <v>35</v>
      </c>
      <c r="N200" s="7"/>
      <c r="O200" s="29" t="s">
        <v>48</v>
      </c>
    </row>
    <row r="201" spans="1:15" ht="28.8" hidden="1" x14ac:dyDescent="0.3">
      <c r="A201" s="4">
        <v>44846</v>
      </c>
      <c r="B201" s="5" t="s">
        <v>11</v>
      </c>
      <c r="C201" s="6" t="s">
        <v>12</v>
      </c>
      <c r="D201" s="6" t="s">
        <v>21</v>
      </c>
      <c r="E201" s="36" t="s">
        <v>53</v>
      </c>
      <c r="F201" s="6" t="s">
        <v>15</v>
      </c>
      <c r="G201" s="6">
        <v>45</v>
      </c>
      <c r="H201" s="6" t="s">
        <v>16</v>
      </c>
      <c r="I201" s="32" t="s">
        <v>23</v>
      </c>
      <c r="J201" s="32">
        <v>50</v>
      </c>
      <c r="K201" s="32">
        <v>3.5</v>
      </c>
      <c r="L201" s="32">
        <f t="shared" si="3"/>
        <v>0.9</v>
      </c>
      <c r="M201" s="26" t="s">
        <v>24</v>
      </c>
      <c r="N201" s="7"/>
      <c r="O201" s="27" t="s">
        <v>25</v>
      </c>
    </row>
    <row r="202" spans="1:15" ht="28.8" hidden="1" x14ac:dyDescent="0.3">
      <c r="A202" s="4">
        <v>44847</v>
      </c>
      <c r="B202" s="5" t="s">
        <v>11</v>
      </c>
      <c r="C202" s="6" t="s">
        <v>20</v>
      </c>
      <c r="D202" s="6" t="s">
        <v>32</v>
      </c>
      <c r="E202" s="36" t="s">
        <v>222</v>
      </c>
      <c r="F202" s="6" t="s">
        <v>15</v>
      </c>
      <c r="G202" s="6">
        <v>40</v>
      </c>
      <c r="H202" s="6" t="s">
        <v>16</v>
      </c>
      <c r="I202" s="32" t="s">
        <v>34</v>
      </c>
      <c r="J202" s="32">
        <v>50</v>
      </c>
      <c r="K202" s="64">
        <v>5.5</v>
      </c>
      <c r="L202" s="32">
        <f t="shared" si="3"/>
        <v>0.8</v>
      </c>
      <c r="M202" s="24" t="s">
        <v>35</v>
      </c>
      <c r="N202" s="7"/>
      <c r="O202" s="29" t="s">
        <v>36</v>
      </c>
    </row>
    <row r="203" spans="1:15" ht="28.8" hidden="1" x14ac:dyDescent="0.3">
      <c r="A203" s="4">
        <v>44847</v>
      </c>
      <c r="B203" s="5" t="s">
        <v>11</v>
      </c>
      <c r="C203" s="6" t="s">
        <v>20</v>
      </c>
      <c r="D203" s="6" t="s">
        <v>26</v>
      </c>
      <c r="E203" s="36" t="s">
        <v>56</v>
      </c>
      <c r="F203" s="6" t="s">
        <v>15</v>
      </c>
      <c r="G203" s="6">
        <v>60</v>
      </c>
      <c r="H203" s="6" t="s">
        <v>28</v>
      </c>
      <c r="I203" s="37" t="s">
        <v>29</v>
      </c>
      <c r="J203" s="37">
        <v>100</v>
      </c>
      <c r="K203" s="37">
        <v>5.5</v>
      </c>
      <c r="L203" s="32">
        <f t="shared" si="3"/>
        <v>0.6</v>
      </c>
      <c r="M203" s="22" t="s">
        <v>30</v>
      </c>
      <c r="N203" s="22" t="s">
        <v>30</v>
      </c>
      <c r="O203" s="31" t="s">
        <v>31</v>
      </c>
    </row>
    <row r="204" spans="1:15" ht="28.8" hidden="1" x14ac:dyDescent="0.3">
      <c r="A204" s="4">
        <v>44847</v>
      </c>
      <c r="B204" s="5" t="s">
        <v>11</v>
      </c>
      <c r="C204" s="6" t="s">
        <v>82</v>
      </c>
      <c r="D204" s="6" t="s">
        <v>73</v>
      </c>
      <c r="E204" s="36" t="s">
        <v>223</v>
      </c>
      <c r="F204" s="6" t="s">
        <v>15</v>
      </c>
      <c r="G204" s="6">
        <v>24</v>
      </c>
      <c r="H204" s="6" t="s">
        <v>84</v>
      </c>
      <c r="I204" s="32" t="s">
        <v>47</v>
      </c>
      <c r="J204" s="32">
        <v>50</v>
      </c>
      <c r="K204" s="64">
        <v>5.5</v>
      </c>
      <c r="L204" s="32">
        <f t="shared" si="3"/>
        <v>0.48</v>
      </c>
      <c r="M204" s="24" t="s">
        <v>35</v>
      </c>
      <c r="N204" s="7"/>
      <c r="O204" s="29" t="s">
        <v>48</v>
      </c>
    </row>
    <row r="205" spans="1:15" ht="28.8" hidden="1" x14ac:dyDescent="0.3">
      <c r="A205" s="4">
        <v>44847</v>
      </c>
      <c r="B205" s="5" t="s">
        <v>11</v>
      </c>
      <c r="C205" s="6" t="s">
        <v>82</v>
      </c>
      <c r="D205" s="6" t="s">
        <v>73</v>
      </c>
      <c r="E205" s="36" t="s">
        <v>224</v>
      </c>
      <c r="F205" s="6" t="s">
        <v>15</v>
      </c>
      <c r="G205" s="6">
        <v>24</v>
      </c>
      <c r="H205" s="6" t="s">
        <v>84</v>
      </c>
      <c r="I205" s="32" t="s">
        <v>47</v>
      </c>
      <c r="J205" s="32">
        <v>50</v>
      </c>
      <c r="K205" s="64">
        <v>5.5</v>
      </c>
      <c r="L205" s="32">
        <f t="shared" si="3"/>
        <v>0.48</v>
      </c>
      <c r="M205" s="24" t="s">
        <v>35</v>
      </c>
      <c r="N205" s="7"/>
      <c r="O205" s="29" t="s">
        <v>48</v>
      </c>
    </row>
    <row r="206" spans="1:15" hidden="1" x14ac:dyDescent="0.3">
      <c r="A206" s="4">
        <v>44847</v>
      </c>
      <c r="B206" s="5" t="s">
        <v>11</v>
      </c>
      <c r="C206" s="6" t="s">
        <v>12</v>
      </c>
      <c r="D206" s="6" t="s">
        <v>209</v>
      </c>
      <c r="E206" s="36" t="s">
        <v>225</v>
      </c>
      <c r="F206" s="6" t="s">
        <v>211</v>
      </c>
      <c r="G206" s="6">
        <v>20</v>
      </c>
      <c r="H206" s="6" t="s">
        <v>16</v>
      </c>
      <c r="I206" s="32" t="s">
        <v>212</v>
      </c>
      <c r="J206" s="32">
        <v>50</v>
      </c>
      <c r="K206" s="64">
        <v>5.5</v>
      </c>
      <c r="L206" s="32">
        <f t="shared" si="3"/>
        <v>0.4</v>
      </c>
      <c r="M206" s="21" t="s">
        <v>18</v>
      </c>
      <c r="N206" s="7"/>
      <c r="O206" s="25" t="s">
        <v>213</v>
      </c>
    </row>
    <row r="207" spans="1:15" ht="28.8" hidden="1" x14ac:dyDescent="0.3">
      <c r="A207" s="4">
        <v>44847</v>
      </c>
      <c r="B207" s="5" t="s">
        <v>11</v>
      </c>
      <c r="C207" s="6" t="s">
        <v>87</v>
      </c>
      <c r="D207" s="6" t="s">
        <v>73</v>
      </c>
      <c r="E207" s="36" t="s">
        <v>226</v>
      </c>
      <c r="F207" s="6" t="s">
        <v>15</v>
      </c>
      <c r="G207" s="6">
        <v>24</v>
      </c>
      <c r="H207" s="6" t="s">
        <v>84</v>
      </c>
      <c r="I207" s="32" t="s">
        <v>47</v>
      </c>
      <c r="J207" s="32">
        <v>50</v>
      </c>
      <c r="K207" s="64">
        <v>5.5</v>
      </c>
      <c r="L207" s="32">
        <f t="shared" si="3"/>
        <v>0.48</v>
      </c>
      <c r="M207" s="24" t="s">
        <v>35</v>
      </c>
      <c r="N207" s="7"/>
      <c r="O207" s="29" t="s">
        <v>48</v>
      </c>
    </row>
    <row r="208" spans="1:15" ht="28.8" hidden="1" x14ac:dyDescent="0.3">
      <c r="A208" s="4">
        <v>44847</v>
      </c>
      <c r="B208" s="5" t="s">
        <v>11</v>
      </c>
      <c r="C208" s="6" t="s">
        <v>87</v>
      </c>
      <c r="D208" s="6" t="s">
        <v>73</v>
      </c>
      <c r="E208" s="36" t="s">
        <v>227</v>
      </c>
      <c r="F208" s="6" t="s">
        <v>15</v>
      </c>
      <c r="G208" s="6">
        <v>24</v>
      </c>
      <c r="H208" s="6" t="s">
        <v>84</v>
      </c>
      <c r="I208" s="32" t="s">
        <v>47</v>
      </c>
      <c r="J208" s="32">
        <v>50</v>
      </c>
      <c r="K208" s="64">
        <v>5.5</v>
      </c>
      <c r="L208" s="32">
        <f t="shared" si="3"/>
        <v>0.48</v>
      </c>
      <c r="M208" s="24" t="s">
        <v>35</v>
      </c>
      <c r="N208" s="7"/>
      <c r="O208" s="29" t="s">
        <v>48</v>
      </c>
    </row>
    <row r="209" spans="1:15" ht="28.8" hidden="1" x14ac:dyDescent="0.3">
      <c r="A209" s="4">
        <v>44848</v>
      </c>
      <c r="B209" s="5" t="s">
        <v>11</v>
      </c>
      <c r="C209" s="6" t="s">
        <v>20</v>
      </c>
      <c r="D209" s="6" t="s">
        <v>32</v>
      </c>
      <c r="E209" s="36" t="s">
        <v>228</v>
      </c>
      <c r="F209" s="6" t="s">
        <v>15</v>
      </c>
      <c r="G209" s="6">
        <v>40</v>
      </c>
      <c r="H209" s="6" t="s">
        <v>58</v>
      </c>
      <c r="I209" s="32" t="s">
        <v>34</v>
      </c>
      <c r="J209" s="32">
        <v>50</v>
      </c>
      <c r="K209" s="64">
        <v>5.5</v>
      </c>
      <c r="L209" s="32">
        <f t="shared" si="3"/>
        <v>0.8</v>
      </c>
      <c r="M209" s="24" t="s">
        <v>35</v>
      </c>
      <c r="N209" s="7"/>
      <c r="O209" s="29" t="s">
        <v>36</v>
      </c>
    </row>
    <row r="210" spans="1:15" hidden="1" x14ac:dyDescent="0.3">
      <c r="A210" s="4">
        <v>44848</v>
      </c>
      <c r="B210" s="5" t="s">
        <v>11</v>
      </c>
      <c r="C210" s="6" t="s">
        <v>20</v>
      </c>
      <c r="D210" s="6" t="s">
        <v>37</v>
      </c>
      <c r="E210" s="36" t="s">
        <v>61</v>
      </c>
      <c r="F210" s="6" t="s">
        <v>15</v>
      </c>
      <c r="G210" s="6">
        <v>90</v>
      </c>
      <c r="H210" s="6" t="s">
        <v>16</v>
      </c>
      <c r="I210" s="32" t="s">
        <v>62</v>
      </c>
      <c r="J210" s="37">
        <v>100</v>
      </c>
      <c r="K210" s="64">
        <v>5.5</v>
      </c>
      <c r="L210" s="32">
        <f t="shared" si="3"/>
        <v>0.9</v>
      </c>
      <c r="M210" s="21" t="s">
        <v>18</v>
      </c>
      <c r="N210" s="7"/>
      <c r="O210" s="25" t="s">
        <v>63</v>
      </c>
    </row>
    <row r="211" spans="1:15" ht="28.8" hidden="1" x14ac:dyDescent="0.3">
      <c r="A211" s="4">
        <v>44848</v>
      </c>
      <c r="B211" s="5" t="s">
        <v>11</v>
      </c>
      <c r="C211" s="6" t="s">
        <v>76</v>
      </c>
      <c r="D211" s="6" t="s">
        <v>73</v>
      </c>
      <c r="E211" s="36" t="s">
        <v>229</v>
      </c>
      <c r="F211" s="6" t="s">
        <v>15</v>
      </c>
      <c r="G211" s="6">
        <v>24</v>
      </c>
      <c r="H211" s="6" t="s">
        <v>84</v>
      </c>
      <c r="I211" s="32" t="s">
        <v>47</v>
      </c>
      <c r="J211" s="32">
        <v>50</v>
      </c>
      <c r="K211" s="64">
        <v>5.5</v>
      </c>
      <c r="L211" s="32">
        <f t="shared" si="3"/>
        <v>0.48</v>
      </c>
      <c r="M211" s="24" t="s">
        <v>35</v>
      </c>
      <c r="N211" s="7"/>
      <c r="O211" s="29" t="s">
        <v>48</v>
      </c>
    </row>
    <row r="212" spans="1:15" ht="28.8" hidden="1" x14ac:dyDescent="0.3">
      <c r="A212" s="4">
        <v>44848</v>
      </c>
      <c r="B212" s="5" t="s">
        <v>11</v>
      </c>
      <c r="C212" s="6" t="s">
        <v>12</v>
      </c>
      <c r="D212" s="6" t="s">
        <v>73</v>
      </c>
      <c r="E212" s="36" t="s">
        <v>230</v>
      </c>
      <c r="F212" s="6" t="s">
        <v>15</v>
      </c>
      <c r="G212" s="6">
        <v>24</v>
      </c>
      <c r="H212" s="6" t="s">
        <v>84</v>
      </c>
      <c r="I212" s="32" t="s">
        <v>47</v>
      </c>
      <c r="J212" s="32">
        <v>50</v>
      </c>
      <c r="K212" s="64">
        <v>5.5</v>
      </c>
      <c r="L212" s="32">
        <f t="shared" si="3"/>
        <v>0.48</v>
      </c>
      <c r="M212" s="24" t="s">
        <v>35</v>
      </c>
      <c r="N212" s="7"/>
      <c r="O212" s="29" t="s">
        <v>48</v>
      </c>
    </row>
    <row r="213" spans="1:15" hidden="1" x14ac:dyDescent="0.3">
      <c r="A213" s="4">
        <v>44848</v>
      </c>
      <c r="B213" s="5" t="s">
        <v>11</v>
      </c>
      <c r="C213" s="6" t="s">
        <v>12</v>
      </c>
      <c r="D213" s="6" t="s">
        <v>209</v>
      </c>
      <c r="E213" s="36" t="s">
        <v>231</v>
      </c>
      <c r="F213" s="6" t="s">
        <v>211</v>
      </c>
      <c r="G213" s="6">
        <v>20</v>
      </c>
      <c r="H213" s="6" t="s">
        <v>16</v>
      </c>
      <c r="I213" s="32" t="s">
        <v>212</v>
      </c>
      <c r="J213" s="32">
        <v>50</v>
      </c>
      <c r="K213" s="64">
        <v>5.5</v>
      </c>
      <c r="L213" s="32">
        <f t="shared" si="3"/>
        <v>0.4</v>
      </c>
      <c r="M213" s="21" t="s">
        <v>18</v>
      </c>
      <c r="N213" s="7"/>
      <c r="O213" s="25" t="s">
        <v>213</v>
      </c>
    </row>
    <row r="214" spans="1:15" ht="28.8" hidden="1" x14ac:dyDescent="0.3">
      <c r="A214" s="4">
        <v>44848</v>
      </c>
      <c r="B214" s="5" t="s">
        <v>11</v>
      </c>
      <c r="C214" s="6" t="s">
        <v>12</v>
      </c>
      <c r="D214" s="6" t="s">
        <v>21</v>
      </c>
      <c r="E214" s="36" t="s">
        <v>60</v>
      </c>
      <c r="F214" s="6" t="s">
        <v>15</v>
      </c>
      <c r="G214" s="6">
        <v>45</v>
      </c>
      <c r="H214" s="6" t="s">
        <v>16</v>
      </c>
      <c r="I214" s="32" t="s">
        <v>23</v>
      </c>
      <c r="J214" s="32">
        <v>50</v>
      </c>
      <c r="K214" s="32">
        <v>3.5</v>
      </c>
      <c r="L214" s="32">
        <f t="shared" si="3"/>
        <v>0.9</v>
      </c>
      <c r="M214" s="26" t="s">
        <v>24</v>
      </c>
      <c r="N214" s="7"/>
      <c r="O214" s="27" t="s">
        <v>25</v>
      </c>
    </row>
    <row r="215" spans="1:15" hidden="1" x14ac:dyDescent="0.3">
      <c r="A215" s="4">
        <v>44851</v>
      </c>
      <c r="B215" s="5" t="s">
        <v>11</v>
      </c>
      <c r="C215" s="6" t="s">
        <v>12</v>
      </c>
      <c r="D215" s="6" t="s">
        <v>13</v>
      </c>
      <c r="E215" s="36" t="s">
        <v>14</v>
      </c>
      <c r="F215" s="6" t="s">
        <v>15</v>
      </c>
      <c r="G215" s="6">
        <v>30</v>
      </c>
      <c r="H215" s="6" t="s">
        <v>16</v>
      </c>
      <c r="I215" s="32" t="s">
        <v>17</v>
      </c>
      <c r="J215" s="32">
        <v>50</v>
      </c>
      <c r="K215" s="64">
        <v>5.5</v>
      </c>
      <c r="L215" s="32">
        <f t="shared" si="3"/>
        <v>0.6</v>
      </c>
      <c r="M215" s="21" t="s">
        <v>18</v>
      </c>
      <c r="N215" s="7"/>
      <c r="O215" s="25" t="s">
        <v>19</v>
      </c>
    </row>
    <row r="216" spans="1:15" ht="28.8" hidden="1" x14ac:dyDescent="0.3">
      <c r="A216" s="4">
        <v>44851</v>
      </c>
      <c r="B216" s="5" t="s">
        <v>11</v>
      </c>
      <c r="C216" s="6" t="s">
        <v>20</v>
      </c>
      <c r="D216" s="6" t="s">
        <v>32</v>
      </c>
      <c r="E216" s="36" t="s">
        <v>232</v>
      </c>
      <c r="F216" s="6" t="s">
        <v>15</v>
      </c>
      <c r="G216" s="6">
        <v>40</v>
      </c>
      <c r="H216" s="6" t="s">
        <v>16</v>
      </c>
      <c r="I216" s="32" t="s">
        <v>34</v>
      </c>
      <c r="J216" s="32">
        <v>50</v>
      </c>
      <c r="K216" s="64">
        <v>5.5</v>
      </c>
      <c r="L216" s="32">
        <f t="shared" si="3"/>
        <v>0.8</v>
      </c>
      <c r="M216" s="24" t="s">
        <v>35</v>
      </c>
      <c r="N216" s="7"/>
      <c r="O216" s="29" t="s">
        <v>36</v>
      </c>
    </row>
    <row r="217" spans="1:15" ht="28.8" hidden="1" x14ac:dyDescent="0.3">
      <c r="A217" s="4">
        <v>44851</v>
      </c>
      <c r="B217" s="5" t="s">
        <v>11</v>
      </c>
      <c r="C217" s="6" t="s">
        <v>12</v>
      </c>
      <c r="D217" s="6" t="s">
        <v>45</v>
      </c>
      <c r="E217" s="36" t="s">
        <v>233</v>
      </c>
      <c r="F217" s="6" t="s">
        <v>15</v>
      </c>
      <c r="G217" s="6">
        <v>40</v>
      </c>
      <c r="H217" s="6" t="s">
        <v>16</v>
      </c>
      <c r="I217" s="32" t="s">
        <v>47</v>
      </c>
      <c r="J217" s="32">
        <v>50</v>
      </c>
      <c r="K217" s="64">
        <v>5.5</v>
      </c>
      <c r="L217" s="32">
        <f t="shared" si="3"/>
        <v>0.8</v>
      </c>
      <c r="M217" s="24" t="s">
        <v>35</v>
      </c>
      <c r="N217" s="7"/>
      <c r="O217" s="29" t="s">
        <v>48</v>
      </c>
    </row>
    <row r="218" spans="1:15" ht="28.8" hidden="1" x14ac:dyDescent="0.3">
      <c r="A218" s="4">
        <v>44851</v>
      </c>
      <c r="B218" s="5" t="s">
        <v>11</v>
      </c>
      <c r="C218" s="6" t="s">
        <v>20</v>
      </c>
      <c r="D218" s="6" t="s">
        <v>21</v>
      </c>
      <c r="E218" s="36" t="s">
        <v>22</v>
      </c>
      <c r="F218" s="6" t="s">
        <v>15</v>
      </c>
      <c r="G218" s="6">
        <v>45</v>
      </c>
      <c r="H218" s="6" t="s">
        <v>16</v>
      </c>
      <c r="I218" s="32" t="s">
        <v>23</v>
      </c>
      <c r="J218" s="32">
        <v>50</v>
      </c>
      <c r="K218" s="32">
        <v>3.5</v>
      </c>
      <c r="L218" s="32">
        <f t="shared" si="3"/>
        <v>0.9</v>
      </c>
      <c r="M218" s="26" t="s">
        <v>24</v>
      </c>
      <c r="N218" s="7"/>
      <c r="O218" s="27" t="s">
        <v>25</v>
      </c>
    </row>
    <row r="219" spans="1:15" ht="28.8" hidden="1" x14ac:dyDescent="0.3">
      <c r="A219" s="4">
        <v>44851</v>
      </c>
      <c r="B219" s="5" t="s">
        <v>11</v>
      </c>
      <c r="C219" s="6" t="s">
        <v>20</v>
      </c>
      <c r="D219" s="6" t="s">
        <v>26</v>
      </c>
      <c r="E219" s="36" t="s">
        <v>27</v>
      </c>
      <c r="F219" s="6" t="s">
        <v>15</v>
      </c>
      <c r="G219" s="6">
        <v>60</v>
      </c>
      <c r="H219" s="6" t="s">
        <v>28</v>
      </c>
      <c r="I219" s="37" t="s">
        <v>29</v>
      </c>
      <c r="J219" s="37">
        <v>100</v>
      </c>
      <c r="K219" s="37">
        <v>5.5</v>
      </c>
      <c r="L219" s="32">
        <f t="shared" si="3"/>
        <v>0.6</v>
      </c>
      <c r="M219" s="22" t="s">
        <v>30</v>
      </c>
      <c r="N219" s="22" t="s">
        <v>30</v>
      </c>
      <c r="O219" s="31" t="s">
        <v>31</v>
      </c>
    </row>
    <row r="220" spans="1:15" ht="28.8" hidden="1" x14ac:dyDescent="0.3">
      <c r="A220" s="4">
        <v>44852</v>
      </c>
      <c r="B220" s="5" t="s">
        <v>11</v>
      </c>
      <c r="C220" s="6" t="s">
        <v>20</v>
      </c>
      <c r="D220" s="6" t="s">
        <v>32</v>
      </c>
      <c r="E220" s="36" t="s">
        <v>234</v>
      </c>
      <c r="F220" s="6" t="s">
        <v>15</v>
      </c>
      <c r="G220" s="6">
        <v>40</v>
      </c>
      <c r="H220" s="6" t="s">
        <v>16</v>
      </c>
      <c r="I220" s="32" t="s">
        <v>34</v>
      </c>
      <c r="J220" s="32">
        <v>50</v>
      </c>
      <c r="K220" s="64">
        <v>5.5</v>
      </c>
      <c r="L220" s="32">
        <f t="shared" si="3"/>
        <v>0.8</v>
      </c>
      <c r="M220" s="24" t="s">
        <v>35</v>
      </c>
      <c r="N220" s="7"/>
      <c r="O220" s="29" t="s">
        <v>36</v>
      </c>
    </row>
    <row r="221" spans="1:15" ht="28.8" hidden="1" x14ac:dyDescent="0.3">
      <c r="A221" s="4">
        <v>44852</v>
      </c>
      <c r="B221" s="5" t="s">
        <v>11</v>
      </c>
      <c r="C221" s="6" t="s">
        <v>235</v>
      </c>
      <c r="D221" s="6" t="s">
        <v>45</v>
      </c>
      <c r="E221" s="36" t="s">
        <v>236</v>
      </c>
      <c r="F221" s="6" t="s">
        <v>15</v>
      </c>
      <c r="G221" s="6">
        <v>40</v>
      </c>
      <c r="H221" s="6" t="s">
        <v>58</v>
      </c>
      <c r="I221" s="32" t="s">
        <v>47</v>
      </c>
      <c r="J221" s="32">
        <v>50</v>
      </c>
      <c r="K221" s="64">
        <v>5.5</v>
      </c>
      <c r="L221" s="32">
        <f t="shared" si="3"/>
        <v>0.8</v>
      </c>
      <c r="M221" s="24" t="s">
        <v>35</v>
      </c>
      <c r="N221" s="7"/>
      <c r="O221" s="29" t="s">
        <v>48</v>
      </c>
    </row>
    <row r="222" spans="1:15" ht="28.8" hidden="1" x14ac:dyDescent="0.3">
      <c r="A222" s="4">
        <v>44852</v>
      </c>
      <c r="B222" s="5" t="s">
        <v>11</v>
      </c>
      <c r="C222" s="6" t="s">
        <v>20</v>
      </c>
      <c r="D222" s="6" t="s">
        <v>37</v>
      </c>
      <c r="E222" s="36" t="s">
        <v>38</v>
      </c>
      <c r="F222" s="6" t="s">
        <v>15</v>
      </c>
      <c r="G222" s="6">
        <v>90</v>
      </c>
      <c r="H222" s="6" t="s">
        <v>16</v>
      </c>
      <c r="I222" s="37" t="s">
        <v>39</v>
      </c>
      <c r="J222" s="37">
        <v>100</v>
      </c>
      <c r="K222" s="64">
        <v>5.5</v>
      </c>
      <c r="L222" s="32">
        <f t="shared" si="3"/>
        <v>0.9</v>
      </c>
      <c r="M222" s="21" t="s">
        <v>18</v>
      </c>
      <c r="N222" s="21" t="s">
        <v>18</v>
      </c>
      <c r="O222" s="25" t="s">
        <v>40</v>
      </c>
    </row>
    <row r="223" spans="1:15" ht="28.8" hidden="1" x14ac:dyDescent="0.3">
      <c r="A223" s="4">
        <v>44852</v>
      </c>
      <c r="B223" s="5" t="s">
        <v>11</v>
      </c>
      <c r="C223" s="6" t="s">
        <v>20</v>
      </c>
      <c r="D223" s="6" t="s">
        <v>21</v>
      </c>
      <c r="E223" s="36" t="s">
        <v>41</v>
      </c>
      <c r="F223" s="6" t="s">
        <v>15</v>
      </c>
      <c r="G223" s="6">
        <v>45</v>
      </c>
      <c r="H223" s="6" t="s">
        <v>16</v>
      </c>
      <c r="I223" s="32" t="s">
        <v>23</v>
      </c>
      <c r="J223" s="32">
        <v>50</v>
      </c>
      <c r="K223" s="32">
        <v>3.5</v>
      </c>
      <c r="L223" s="32">
        <f t="shared" si="3"/>
        <v>0.9</v>
      </c>
      <c r="M223" s="26" t="s">
        <v>24</v>
      </c>
      <c r="N223" s="7"/>
      <c r="O223" s="27" t="s">
        <v>25</v>
      </c>
    </row>
    <row r="224" spans="1:15" hidden="1" x14ac:dyDescent="0.3">
      <c r="A224" s="4">
        <v>44853</v>
      </c>
      <c r="B224" s="5" t="s">
        <v>11</v>
      </c>
      <c r="C224" s="6" t="s">
        <v>12</v>
      </c>
      <c r="D224" s="6" t="s">
        <v>13</v>
      </c>
      <c r="E224" s="36" t="s">
        <v>237</v>
      </c>
      <c r="F224" s="6" t="s">
        <v>15</v>
      </c>
      <c r="G224" s="6">
        <v>30</v>
      </c>
      <c r="H224" s="6" t="s">
        <v>16</v>
      </c>
      <c r="I224" s="32" t="s">
        <v>43</v>
      </c>
      <c r="J224" s="32">
        <v>50</v>
      </c>
      <c r="K224" s="64">
        <v>5.5</v>
      </c>
      <c r="L224" s="32">
        <f t="shared" si="3"/>
        <v>0.6</v>
      </c>
      <c r="M224" s="21" t="s">
        <v>18</v>
      </c>
      <c r="N224" s="7"/>
      <c r="O224" s="25" t="s">
        <v>40</v>
      </c>
    </row>
    <row r="225" spans="1:15" ht="28.8" hidden="1" x14ac:dyDescent="0.3">
      <c r="A225" s="4">
        <v>44853</v>
      </c>
      <c r="B225" s="5" t="s">
        <v>11</v>
      </c>
      <c r="C225" s="6" t="s">
        <v>20</v>
      </c>
      <c r="D225" s="6" t="s">
        <v>32</v>
      </c>
      <c r="E225" s="36" t="s">
        <v>238</v>
      </c>
      <c r="F225" s="6" t="s">
        <v>15</v>
      </c>
      <c r="G225" s="6">
        <v>40</v>
      </c>
      <c r="H225" s="6" t="s">
        <v>16</v>
      </c>
      <c r="I225" s="32" t="s">
        <v>34</v>
      </c>
      <c r="J225" s="32">
        <v>50</v>
      </c>
      <c r="K225" s="64">
        <v>5.5</v>
      </c>
      <c r="L225" s="32">
        <f t="shared" si="3"/>
        <v>0.8</v>
      </c>
      <c r="M225" s="24" t="s">
        <v>35</v>
      </c>
      <c r="N225" s="7"/>
      <c r="O225" s="29" t="s">
        <v>36</v>
      </c>
    </row>
    <row r="226" spans="1:15" ht="28.8" hidden="1" x14ac:dyDescent="0.3">
      <c r="A226" s="4">
        <v>44853</v>
      </c>
      <c r="B226" s="5" t="s">
        <v>11</v>
      </c>
      <c r="C226" s="6" t="s">
        <v>235</v>
      </c>
      <c r="D226" s="6" t="s">
        <v>45</v>
      </c>
      <c r="E226" s="36" t="s">
        <v>239</v>
      </c>
      <c r="F226" s="6" t="s">
        <v>15</v>
      </c>
      <c r="G226" s="6">
        <v>40</v>
      </c>
      <c r="H226" s="6" t="s">
        <v>58</v>
      </c>
      <c r="I226" s="32" t="s">
        <v>47</v>
      </c>
      <c r="J226" s="32">
        <v>50</v>
      </c>
      <c r="K226" s="64">
        <v>5.5</v>
      </c>
      <c r="L226" s="32">
        <f t="shared" si="3"/>
        <v>0.8</v>
      </c>
      <c r="M226" s="24" t="s">
        <v>35</v>
      </c>
      <c r="N226" s="7"/>
      <c r="O226" s="29" t="s">
        <v>48</v>
      </c>
    </row>
    <row r="227" spans="1:15" ht="28.8" hidden="1" x14ac:dyDescent="0.3">
      <c r="A227" s="4">
        <v>44853</v>
      </c>
      <c r="B227" s="5" t="s">
        <v>11</v>
      </c>
      <c r="C227" s="6" t="s">
        <v>12</v>
      </c>
      <c r="D227" s="6" t="s">
        <v>21</v>
      </c>
      <c r="E227" s="36" t="s">
        <v>53</v>
      </c>
      <c r="F227" s="6" t="s">
        <v>15</v>
      </c>
      <c r="G227" s="6">
        <v>45</v>
      </c>
      <c r="H227" s="6" t="s">
        <v>16</v>
      </c>
      <c r="I227" s="32" t="s">
        <v>23</v>
      </c>
      <c r="J227" s="32">
        <v>50</v>
      </c>
      <c r="K227" s="32">
        <v>3.5</v>
      </c>
      <c r="L227" s="32">
        <f t="shared" si="3"/>
        <v>0.9</v>
      </c>
      <c r="M227" s="26" t="s">
        <v>24</v>
      </c>
      <c r="N227" s="7"/>
      <c r="O227" s="27" t="s">
        <v>25</v>
      </c>
    </row>
    <row r="228" spans="1:15" ht="28.8" hidden="1" x14ac:dyDescent="0.3">
      <c r="A228" s="4">
        <v>44854</v>
      </c>
      <c r="B228" s="5" t="s">
        <v>11</v>
      </c>
      <c r="C228" s="6" t="s">
        <v>20</v>
      </c>
      <c r="D228" s="6" t="s">
        <v>32</v>
      </c>
      <c r="E228" s="36" t="s">
        <v>240</v>
      </c>
      <c r="F228" s="6" t="s">
        <v>15</v>
      </c>
      <c r="G228" s="6">
        <v>40</v>
      </c>
      <c r="H228" s="6" t="s">
        <v>58</v>
      </c>
      <c r="I228" s="32" t="s">
        <v>34</v>
      </c>
      <c r="J228" s="32">
        <v>50</v>
      </c>
      <c r="K228" s="64">
        <v>5.5</v>
      </c>
      <c r="L228" s="32">
        <f t="shared" si="3"/>
        <v>0.8</v>
      </c>
      <c r="M228" s="24" t="s">
        <v>35</v>
      </c>
      <c r="N228" s="7"/>
      <c r="O228" s="29" t="s">
        <v>36</v>
      </c>
    </row>
    <row r="229" spans="1:15" ht="28.8" hidden="1" x14ac:dyDescent="0.3">
      <c r="A229" s="4">
        <v>44854</v>
      </c>
      <c r="B229" s="5" t="s">
        <v>11</v>
      </c>
      <c r="C229" s="6" t="s">
        <v>20</v>
      </c>
      <c r="D229" s="6" t="s">
        <v>26</v>
      </c>
      <c r="E229" s="36" t="s">
        <v>56</v>
      </c>
      <c r="F229" s="6" t="s">
        <v>15</v>
      </c>
      <c r="G229" s="6">
        <v>60</v>
      </c>
      <c r="H229" s="6" t="s">
        <v>28</v>
      </c>
      <c r="I229" s="37" t="s">
        <v>29</v>
      </c>
      <c r="J229" s="37">
        <v>100</v>
      </c>
      <c r="K229" s="37">
        <v>5.5</v>
      </c>
      <c r="L229" s="32">
        <f t="shared" si="3"/>
        <v>0.6</v>
      </c>
      <c r="M229" s="22" t="s">
        <v>30</v>
      </c>
      <c r="N229" s="22" t="s">
        <v>30</v>
      </c>
      <c r="O229" s="31" t="s">
        <v>31</v>
      </c>
    </row>
    <row r="230" spans="1:15" ht="28.8" hidden="1" x14ac:dyDescent="0.3">
      <c r="A230" s="4">
        <v>44855</v>
      </c>
      <c r="B230" s="5" t="s">
        <v>11</v>
      </c>
      <c r="C230" s="6" t="s">
        <v>12</v>
      </c>
      <c r="D230" s="6" t="s">
        <v>45</v>
      </c>
      <c r="E230" s="36" t="s">
        <v>241</v>
      </c>
      <c r="F230" s="6" t="s">
        <v>15</v>
      </c>
      <c r="G230" s="6">
        <v>40</v>
      </c>
      <c r="H230" s="6" t="s">
        <v>16</v>
      </c>
      <c r="I230" s="32" t="s">
        <v>47</v>
      </c>
      <c r="J230" s="32">
        <v>50</v>
      </c>
      <c r="K230" s="64">
        <v>5.5</v>
      </c>
      <c r="L230" s="32">
        <f t="shared" si="3"/>
        <v>0.8</v>
      </c>
      <c r="M230" s="24" t="s">
        <v>35</v>
      </c>
      <c r="N230" s="7"/>
      <c r="O230" s="29" t="s">
        <v>48</v>
      </c>
    </row>
    <row r="231" spans="1:15" ht="28.8" hidden="1" x14ac:dyDescent="0.3">
      <c r="A231" s="4">
        <v>44855</v>
      </c>
      <c r="B231" s="5" t="s">
        <v>11</v>
      </c>
      <c r="C231" s="6" t="s">
        <v>12</v>
      </c>
      <c r="D231" s="6" t="s">
        <v>21</v>
      </c>
      <c r="E231" s="36" t="s">
        <v>60</v>
      </c>
      <c r="F231" s="6" t="s">
        <v>15</v>
      </c>
      <c r="G231" s="6">
        <v>45</v>
      </c>
      <c r="H231" s="6" t="s">
        <v>16</v>
      </c>
      <c r="I231" s="32" t="s">
        <v>23</v>
      </c>
      <c r="J231" s="32">
        <v>50</v>
      </c>
      <c r="K231" s="32">
        <v>3.5</v>
      </c>
      <c r="L231" s="32">
        <f t="shared" si="3"/>
        <v>0.9</v>
      </c>
      <c r="M231" s="26" t="s">
        <v>24</v>
      </c>
      <c r="N231" s="7"/>
      <c r="O231" s="27" t="s">
        <v>25</v>
      </c>
    </row>
    <row r="232" spans="1:15" hidden="1" x14ac:dyDescent="0.3">
      <c r="A232" s="4">
        <v>44855</v>
      </c>
      <c r="B232" s="5" t="s">
        <v>11</v>
      </c>
      <c r="C232" s="6" t="s">
        <v>20</v>
      </c>
      <c r="D232" s="6" t="s">
        <v>37</v>
      </c>
      <c r="E232" s="36" t="s">
        <v>61</v>
      </c>
      <c r="F232" s="6" t="s">
        <v>15</v>
      </c>
      <c r="G232" s="6">
        <v>90</v>
      </c>
      <c r="H232" s="6" t="s">
        <v>16</v>
      </c>
      <c r="I232" s="32" t="s">
        <v>62</v>
      </c>
      <c r="J232" s="37">
        <v>100</v>
      </c>
      <c r="K232" s="64">
        <v>5.5</v>
      </c>
      <c r="L232" s="32">
        <f t="shared" si="3"/>
        <v>0.9</v>
      </c>
      <c r="M232" s="21" t="s">
        <v>18</v>
      </c>
      <c r="N232" s="7"/>
      <c r="O232" s="25" t="s">
        <v>63</v>
      </c>
    </row>
    <row r="233" spans="1:15" hidden="1" x14ac:dyDescent="0.3">
      <c r="A233" s="4">
        <v>44862</v>
      </c>
      <c r="B233" s="5" t="s">
        <v>11</v>
      </c>
      <c r="C233" s="6" t="s">
        <v>242</v>
      </c>
      <c r="D233" s="6" t="s">
        <v>37</v>
      </c>
      <c r="E233" s="36" t="s">
        <v>243</v>
      </c>
      <c r="F233" s="6" t="s">
        <v>244</v>
      </c>
      <c r="G233" s="6">
        <v>100</v>
      </c>
      <c r="H233" s="6" t="s">
        <v>245</v>
      </c>
      <c r="I233" s="32" t="s">
        <v>62</v>
      </c>
      <c r="J233" s="37">
        <v>100</v>
      </c>
      <c r="K233" s="64">
        <v>5.5</v>
      </c>
      <c r="L233" s="32">
        <f t="shared" si="3"/>
        <v>1</v>
      </c>
      <c r="M233" s="21" t="s">
        <v>18</v>
      </c>
      <c r="N233" s="7"/>
      <c r="O233" s="25" t="s">
        <v>63</v>
      </c>
    </row>
    <row r="234" spans="1:15" ht="43.2" hidden="1" x14ac:dyDescent="0.3">
      <c r="A234" s="9">
        <v>44865</v>
      </c>
      <c r="B234" s="10" t="s">
        <v>246</v>
      </c>
      <c r="C234" s="11" t="s">
        <v>20</v>
      </c>
      <c r="D234" s="11" t="s">
        <v>247</v>
      </c>
      <c r="E234" s="34" t="s">
        <v>248</v>
      </c>
      <c r="F234" s="11" t="s">
        <v>15</v>
      </c>
      <c r="G234" s="11">
        <v>96</v>
      </c>
      <c r="H234" s="11" t="s">
        <v>249</v>
      </c>
      <c r="I234" s="32" t="s">
        <v>250</v>
      </c>
      <c r="J234" s="37">
        <v>100</v>
      </c>
      <c r="K234" s="37">
        <v>5.5</v>
      </c>
      <c r="L234" s="32">
        <f t="shared" si="3"/>
        <v>0.96</v>
      </c>
      <c r="M234" s="23" t="s">
        <v>251</v>
      </c>
      <c r="N234" s="7"/>
      <c r="O234" s="30" t="s">
        <v>252</v>
      </c>
    </row>
    <row r="235" spans="1:15" ht="28.8" hidden="1" x14ac:dyDescent="0.3">
      <c r="A235" s="9">
        <v>44866</v>
      </c>
      <c r="B235" s="10" t="s">
        <v>246</v>
      </c>
      <c r="C235" s="11" t="s">
        <v>20</v>
      </c>
      <c r="D235" s="11" t="s">
        <v>253</v>
      </c>
      <c r="E235" s="34" t="s">
        <v>254</v>
      </c>
      <c r="F235" s="11" t="s">
        <v>255</v>
      </c>
      <c r="G235" s="11">
        <v>130</v>
      </c>
      <c r="H235" s="11" t="s">
        <v>249</v>
      </c>
      <c r="I235" s="38" t="s">
        <v>256</v>
      </c>
      <c r="J235" s="38"/>
      <c r="K235" s="64">
        <v>5.5</v>
      </c>
      <c r="L235" s="32" t="e">
        <f t="shared" si="3"/>
        <v>#DIV/0!</v>
      </c>
      <c r="M235" s="16"/>
      <c r="N235" s="16" t="s">
        <v>257</v>
      </c>
      <c r="O235" s="32"/>
    </row>
    <row r="236" spans="1:15" hidden="1" x14ac:dyDescent="0.3">
      <c r="A236" s="9">
        <v>44867</v>
      </c>
      <c r="B236" s="10" t="s">
        <v>246</v>
      </c>
      <c r="C236" s="11" t="s">
        <v>20</v>
      </c>
      <c r="D236" s="11" t="s">
        <v>258</v>
      </c>
      <c r="E236" s="34" t="s">
        <v>259</v>
      </c>
      <c r="F236" s="11" t="s">
        <v>211</v>
      </c>
      <c r="G236" s="11">
        <v>80</v>
      </c>
      <c r="H236" s="11" t="s">
        <v>16</v>
      </c>
      <c r="I236" s="32" t="s">
        <v>51</v>
      </c>
      <c r="J236" s="37">
        <v>100</v>
      </c>
      <c r="K236" s="64">
        <v>5.5</v>
      </c>
      <c r="L236" s="32">
        <f t="shared" si="3"/>
        <v>0.8</v>
      </c>
      <c r="M236" s="21" t="s">
        <v>18</v>
      </c>
      <c r="N236" s="7"/>
      <c r="O236" s="25" t="s">
        <v>52</v>
      </c>
    </row>
    <row r="237" spans="1:15" ht="28.8" hidden="1" x14ac:dyDescent="0.3">
      <c r="A237" s="9">
        <v>44867</v>
      </c>
      <c r="B237" s="10" t="s">
        <v>246</v>
      </c>
      <c r="C237" s="11" t="s">
        <v>20</v>
      </c>
      <c r="D237" s="11" t="s">
        <v>253</v>
      </c>
      <c r="E237" s="34" t="s">
        <v>260</v>
      </c>
      <c r="F237" s="11" t="s">
        <v>255</v>
      </c>
      <c r="G237" s="11">
        <v>130</v>
      </c>
      <c r="H237" s="11" t="s">
        <v>249</v>
      </c>
      <c r="I237" s="38" t="s">
        <v>256</v>
      </c>
      <c r="J237" s="38"/>
      <c r="K237" s="64">
        <v>5.5</v>
      </c>
      <c r="L237" s="32" t="e">
        <f t="shared" si="3"/>
        <v>#DIV/0!</v>
      </c>
      <c r="M237" s="16"/>
      <c r="N237" s="16" t="s">
        <v>257</v>
      </c>
      <c r="O237" s="32"/>
    </row>
    <row r="238" spans="1:15" hidden="1" x14ac:dyDescent="0.3">
      <c r="A238" s="9">
        <v>44868</v>
      </c>
      <c r="B238" s="10" t="s">
        <v>246</v>
      </c>
      <c r="C238" s="11" t="s">
        <v>12</v>
      </c>
      <c r="D238" s="11" t="s">
        <v>261</v>
      </c>
      <c r="E238" s="34" t="s">
        <v>262</v>
      </c>
      <c r="F238" s="11" t="s">
        <v>263</v>
      </c>
      <c r="G238" s="11">
        <v>50</v>
      </c>
      <c r="H238" s="11" t="s">
        <v>58</v>
      </c>
      <c r="I238" s="32" t="s">
        <v>17</v>
      </c>
      <c r="J238" s="32">
        <v>50</v>
      </c>
      <c r="K238" s="64">
        <v>5.5</v>
      </c>
      <c r="L238" s="32">
        <f t="shared" si="3"/>
        <v>1</v>
      </c>
      <c r="M238" s="21" t="s">
        <v>18</v>
      </c>
      <c r="N238" s="7"/>
      <c r="O238" s="25" t="s">
        <v>19</v>
      </c>
    </row>
    <row r="239" spans="1:15" ht="43.2" hidden="1" x14ac:dyDescent="0.3">
      <c r="A239" s="9">
        <v>44868</v>
      </c>
      <c r="B239" s="10" t="s">
        <v>246</v>
      </c>
      <c r="C239" s="11" t="s">
        <v>20</v>
      </c>
      <c r="D239" s="11" t="s">
        <v>247</v>
      </c>
      <c r="E239" s="34" t="s">
        <v>264</v>
      </c>
      <c r="F239" s="11" t="s">
        <v>15</v>
      </c>
      <c r="G239" s="11">
        <v>96</v>
      </c>
      <c r="H239" s="11" t="s">
        <v>249</v>
      </c>
      <c r="I239" s="32" t="s">
        <v>250</v>
      </c>
      <c r="J239" s="37">
        <v>100</v>
      </c>
      <c r="K239" s="37">
        <v>5.5</v>
      </c>
      <c r="L239" s="32">
        <f t="shared" si="3"/>
        <v>0.96</v>
      </c>
      <c r="M239" s="23" t="s">
        <v>251</v>
      </c>
      <c r="N239" s="7"/>
      <c r="O239" s="30" t="s">
        <v>252</v>
      </c>
    </row>
    <row r="240" spans="1:15" ht="28.8" hidden="1" x14ac:dyDescent="0.3">
      <c r="A240" s="9">
        <v>44868</v>
      </c>
      <c r="B240" s="10" t="s">
        <v>246</v>
      </c>
      <c r="C240" s="11" t="s">
        <v>20</v>
      </c>
      <c r="D240" s="11" t="s">
        <v>253</v>
      </c>
      <c r="E240" s="34" t="s">
        <v>265</v>
      </c>
      <c r="F240" s="11" t="s">
        <v>255</v>
      </c>
      <c r="G240" s="11">
        <v>130</v>
      </c>
      <c r="H240" s="11" t="s">
        <v>249</v>
      </c>
      <c r="I240" s="38" t="s">
        <v>256</v>
      </c>
      <c r="J240" s="38"/>
      <c r="K240" s="64">
        <v>5.5</v>
      </c>
      <c r="L240" s="32" t="e">
        <f t="shared" si="3"/>
        <v>#DIV/0!</v>
      </c>
      <c r="M240" s="16"/>
      <c r="N240" s="16" t="s">
        <v>257</v>
      </c>
      <c r="O240" s="32"/>
    </row>
    <row r="241" spans="1:15" hidden="1" x14ac:dyDescent="0.3">
      <c r="A241" s="9">
        <v>44869</v>
      </c>
      <c r="B241" s="10" t="s">
        <v>246</v>
      </c>
      <c r="C241" s="11" t="s">
        <v>20</v>
      </c>
      <c r="D241" s="11" t="s">
        <v>258</v>
      </c>
      <c r="E241" s="34" t="s">
        <v>266</v>
      </c>
      <c r="F241" s="11" t="s">
        <v>211</v>
      </c>
      <c r="G241" s="11">
        <v>80</v>
      </c>
      <c r="H241" s="11" t="s">
        <v>16</v>
      </c>
      <c r="I241" s="32" t="s">
        <v>51</v>
      </c>
      <c r="J241" s="37">
        <v>100</v>
      </c>
      <c r="K241" s="64">
        <v>5.5</v>
      </c>
      <c r="L241" s="32">
        <f t="shared" si="3"/>
        <v>0.8</v>
      </c>
      <c r="M241" s="21" t="s">
        <v>18</v>
      </c>
      <c r="N241" s="7"/>
      <c r="O241" s="25" t="s">
        <v>52</v>
      </c>
    </row>
    <row r="242" spans="1:15" ht="28.8" hidden="1" x14ac:dyDescent="0.3">
      <c r="A242" s="9">
        <v>44869</v>
      </c>
      <c r="B242" s="10" t="s">
        <v>246</v>
      </c>
      <c r="C242" s="11" t="s">
        <v>20</v>
      </c>
      <c r="D242" s="11" t="s">
        <v>253</v>
      </c>
      <c r="E242" s="34" t="s">
        <v>267</v>
      </c>
      <c r="F242" s="11" t="s">
        <v>255</v>
      </c>
      <c r="G242" s="11">
        <v>130</v>
      </c>
      <c r="H242" s="11" t="s">
        <v>249</v>
      </c>
      <c r="I242" s="38" t="s">
        <v>256</v>
      </c>
      <c r="J242" s="38"/>
      <c r="K242" s="64">
        <v>5.5</v>
      </c>
      <c r="L242" s="32" t="e">
        <f t="shared" si="3"/>
        <v>#DIV/0!</v>
      </c>
      <c r="M242" s="16"/>
      <c r="N242" s="16" t="s">
        <v>257</v>
      </c>
      <c r="O242" s="32"/>
    </row>
    <row r="243" spans="1:15" hidden="1" x14ac:dyDescent="0.3">
      <c r="A243" s="9">
        <v>44872</v>
      </c>
      <c r="B243" s="10" t="s">
        <v>246</v>
      </c>
      <c r="C243" s="11" t="s">
        <v>20</v>
      </c>
      <c r="D243" s="11" t="s">
        <v>268</v>
      </c>
      <c r="E243" s="34" t="s">
        <v>269</v>
      </c>
      <c r="F243" s="11" t="s">
        <v>15</v>
      </c>
      <c r="G243" s="11">
        <v>85</v>
      </c>
      <c r="H243" s="11" t="s">
        <v>16</v>
      </c>
      <c r="I243" s="32" t="s">
        <v>51</v>
      </c>
      <c r="J243" s="37">
        <v>100</v>
      </c>
      <c r="K243" s="64">
        <v>5.5</v>
      </c>
      <c r="L243" s="32">
        <f t="shared" si="3"/>
        <v>0.85</v>
      </c>
      <c r="M243" s="21" t="s">
        <v>18</v>
      </c>
      <c r="N243" s="7"/>
      <c r="O243" s="25" t="s">
        <v>52</v>
      </c>
    </row>
    <row r="244" spans="1:15" ht="43.2" hidden="1" x14ac:dyDescent="0.3">
      <c r="A244" s="9">
        <v>44872</v>
      </c>
      <c r="B244" s="10" t="s">
        <v>246</v>
      </c>
      <c r="C244" s="11" t="s">
        <v>20</v>
      </c>
      <c r="D244" s="11" t="s">
        <v>247</v>
      </c>
      <c r="E244" s="34" t="s">
        <v>248</v>
      </c>
      <c r="F244" s="11" t="s">
        <v>15</v>
      </c>
      <c r="G244" s="11">
        <v>96</v>
      </c>
      <c r="H244" s="11" t="s">
        <v>249</v>
      </c>
      <c r="I244" s="32" t="s">
        <v>250</v>
      </c>
      <c r="J244" s="37">
        <v>100</v>
      </c>
      <c r="K244" s="37">
        <v>5.5</v>
      </c>
      <c r="L244" s="32">
        <f t="shared" si="3"/>
        <v>0.96</v>
      </c>
      <c r="M244" s="23" t="s">
        <v>251</v>
      </c>
      <c r="N244" s="7"/>
      <c r="O244" s="30" t="s">
        <v>252</v>
      </c>
    </row>
    <row r="245" spans="1:15" hidden="1" x14ac:dyDescent="0.3">
      <c r="A245" s="9">
        <v>44873</v>
      </c>
      <c r="B245" s="10" t="s">
        <v>246</v>
      </c>
      <c r="C245" s="11" t="s">
        <v>20</v>
      </c>
      <c r="D245" s="11" t="s">
        <v>268</v>
      </c>
      <c r="E245" s="34" t="s">
        <v>270</v>
      </c>
      <c r="F245" s="11" t="s">
        <v>15</v>
      </c>
      <c r="G245" s="11">
        <v>85</v>
      </c>
      <c r="H245" s="11" t="s">
        <v>16</v>
      </c>
      <c r="I245" s="32" t="s">
        <v>51</v>
      </c>
      <c r="J245" s="37">
        <v>100</v>
      </c>
      <c r="K245" s="64">
        <v>5.5</v>
      </c>
      <c r="L245" s="32">
        <f t="shared" si="3"/>
        <v>0.85</v>
      </c>
      <c r="M245" s="21" t="s">
        <v>18</v>
      </c>
      <c r="N245" s="7"/>
      <c r="O245" s="25" t="s">
        <v>52</v>
      </c>
    </row>
    <row r="246" spans="1:15" ht="28.8" hidden="1" x14ac:dyDescent="0.3">
      <c r="A246" s="9">
        <v>44873</v>
      </c>
      <c r="B246" s="10" t="s">
        <v>246</v>
      </c>
      <c r="C246" s="11" t="s">
        <v>20</v>
      </c>
      <c r="D246" s="11" t="s">
        <v>253</v>
      </c>
      <c r="E246" s="34" t="s">
        <v>254</v>
      </c>
      <c r="F246" s="11" t="s">
        <v>255</v>
      </c>
      <c r="G246" s="11">
        <v>130</v>
      </c>
      <c r="H246" s="11" t="s">
        <v>249</v>
      </c>
      <c r="I246" s="38" t="s">
        <v>256</v>
      </c>
      <c r="J246" s="38"/>
      <c r="K246" s="64">
        <v>5.5</v>
      </c>
      <c r="L246" s="32" t="e">
        <f t="shared" si="3"/>
        <v>#DIV/0!</v>
      </c>
      <c r="M246" s="16"/>
      <c r="N246" s="16" t="s">
        <v>257</v>
      </c>
      <c r="O246" s="32"/>
    </row>
    <row r="247" spans="1:15" hidden="1" x14ac:dyDescent="0.3">
      <c r="A247" s="9">
        <v>44874</v>
      </c>
      <c r="B247" s="10" t="s">
        <v>246</v>
      </c>
      <c r="C247" s="11" t="s">
        <v>20</v>
      </c>
      <c r="D247" s="11" t="s">
        <v>258</v>
      </c>
      <c r="E247" s="34" t="s">
        <v>259</v>
      </c>
      <c r="F247" s="11" t="s">
        <v>211</v>
      </c>
      <c r="G247" s="11">
        <v>80</v>
      </c>
      <c r="H247" s="11" t="s">
        <v>16</v>
      </c>
      <c r="I247" s="32" t="s">
        <v>51</v>
      </c>
      <c r="J247" s="37">
        <v>100</v>
      </c>
      <c r="K247" s="64">
        <v>5.5</v>
      </c>
      <c r="L247" s="32">
        <f t="shared" si="3"/>
        <v>0.8</v>
      </c>
      <c r="M247" s="21" t="s">
        <v>18</v>
      </c>
      <c r="N247" s="7"/>
      <c r="O247" s="25" t="s">
        <v>52</v>
      </c>
    </row>
    <row r="248" spans="1:15" ht="28.8" hidden="1" x14ac:dyDescent="0.3">
      <c r="A248" s="9">
        <v>44874</v>
      </c>
      <c r="B248" s="10" t="s">
        <v>246</v>
      </c>
      <c r="C248" s="11" t="s">
        <v>20</v>
      </c>
      <c r="D248" s="11" t="s">
        <v>253</v>
      </c>
      <c r="E248" s="34" t="s">
        <v>260</v>
      </c>
      <c r="F248" s="11" t="s">
        <v>255</v>
      </c>
      <c r="G248" s="11">
        <v>130</v>
      </c>
      <c r="H248" s="11" t="s">
        <v>249</v>
      </c>
      <c r="I248" s="38" t="s">
        <v>256</v>
      </c>
      <c r="J248" s="38"/>
      <c r="K248" s="64">
        <v>5.5</v>
      </c>
      <c r="L248" s="32" t="e">
        <f t="shared" si="3"/>
        <v>#DIV/0!</v>
      </c>
      <c r="M248" s="16"/>
      <c r="N248" s="16" t="s">
        <v>257</v>
      </c>
      <c r="O248" s="32"/>
    </row>
    <row r="249" spans="1:15" hidden="1" x14ac:dyDescent="0.3">
      <c r="A249" s="9">
        <v>44875</v>
      </c>
      <c r="B249" s="10" t="s">
        <v>246</v>
      </c>
      <c r="C249" s="11" t="s">
        <v>20</v>
      </c>
      <c r="D249" s="11" t="s">
        <v>271</v>
      </c>
      <c r="E249" s="34" t="s">
        <v>272</v>
      </c>
      <c r="F249" s="11" t="s">
        <v>15</v>
      </c>
      <c r="G249" s="11">
        <v>60</v>
      </c>
      <c r="H249" s="11" t="s">
        <v>16</v>
      </c>
      <c r="I249" s="32" t="s">
        <v>51</v>
      </c>
      <c r="J249" s="37">
        <v>100</v>
      </c>
      <c r="K249" s="64">
        <v>5.5</v>
      </c>
      <c r="L249" s="32">
        <f t="shared" si="3"/>
        <v>0.6</v>
      </c>
      <c r="M249" s="21" t="s">
        <v>18</v>
      </c>
      <c r="N249" s="7"/>
      <c r="O249" s="25" t="s">
        <v>52</v>
      </c>
    </row>
    <row r="250" spans="1:15" ht="43.2" hidden="1" x14ac:dyDescent="0.3">
      <c r="A250" s="9">
        <v>44875</v>
      </c>
      <c r="B250" s="10" t="s">
        <v>246</v>
      </c>
      <c r="C250" s="11" t="s">
        <v>20</v>
      </c>
      <c r="D250" s="11" t="s">
        <v>247</v>
      </c>
      <c r="E250" s="34" t="s">
        <v>264</v>
      </c>
      <c r="F250" s="11" t="s">
        <v>15</v>
      </c>
      <c r="G250" s="11">
        <v>96</v>
      </c>
      <c r="H250" s="11" t="s">
        <v>249</v>
      </c>
      <c r="I250" s="32" t="s">
        <v>250</v>
      </c>
      <c r="J250" s="37">
        <v>100</v>
      </c>
      <c r="K250" s="37">
        <v>5.5</v>
      </c>
      <c r="L250" s="32">
        <f t="shared" si="3"/>
        <v>0.96</v>
      </c>
      <c r="M250" s="23" t="s">
        <v>251</v>
      </c>
      <c r="N250" s="7"/>
      <c r="O250" s="30" t="s">
        <v>252</v>
      </c>
    </row>
    <row r="251" spans="1:15" ht="28.8" hidden="1" x14ac:dyDescent="0.3">
      <c r="A251" s="9">
        <v>44875</v>
      </c>
      <c r="B251" s="10" t="s">
        <v>246</v>
      </c>
      <c r="C251" s="11" t="s">
        <v>20</v>
      </c>
      <c r="D251" s="11" t="s">
        <v>253</v>
      </c>
      <c r="E251" s="34" t="s">
        <v>265</v>
      </c>
      <c r="F251" s="11" t="s">
        <v>255</v>
      </c>
      <c r="G251" s="11">
        <v>130</v>
      </c>
      <c r="H251" s="11" t="s">
        <v>249</v>
      </c>
      <c r="I251" s="38" t="s">
        <v>256</v>
      </c>
      <c r="J251" s="38"/>
      <c r="K251" s="64">
        <v>5.5</v>
      </c>
      <c r="L251" s="32" t="e">
        <f t="shared" si="3"/>
        <v>#DIV/0!</v>
      </c>
      <c r="M251" s="16"/>
      <c r="N251" s="16" t="s">
        <v>257</v>
      </c>
      <c r="O251" s="32"/>
    </row>
    <row r="252" spans="1:15" hidden="1" x14ac:dyDescent="0.3">
      <c r="A252" s="9">
        <v>44876</v>
      </c>
      <c r="B252" s="10" t="s">
        <v>246</v>
      </c>
      <c r="C252" s="11" t="s">
        <v>20</v>
      </c>
      <c r="D252" s="11" t="s">
        <v>258</v>
      </c>
      <c r="E252" s="34" t="s">
        <v>266</v>
      </c>
      <c r="F252" s="11" t="s">
        <v>211</v>
      </c>
      <c r="G252" s="11">
        <v>80</v>
      </c>
      <c r="H252" s="11" t="s">
        <v>16</v>
      </c>
      <c r="I252" s="32" t="s">
        <v>51</v>
      </c>
      <c r="J252" s="37">
        <v>100</v>
      </c>
      <c r="K252" s="64">
        <v>5.5</v>
      </c>
      <c r="L252" s="32">
        <f t="shared" si="3"/>
        <v>0.8</v>
      </c>
      <c r="M252" s="21" t="s">
        <v>18</v>
      </c>
      <c r="N252" s="7"/>
      <c r="O252" s="25" t="s">
        <v>52</v>
      </c>
    </row>
    <row r="253" spans="1:15" hidden="1" x14ac:dyDescent="0.3">
      <c r="A253" s="9">
        <v>44876</v>
      </c>
      <c r="B253" s="10" t="s">
        <v>246</v>
      </c>
      <c r="C253" s="11" t="s">
        <v>20</v>
      </c>
      <c r="D253" s="11" t="s">
        <v>261</v>
      </c>
      <c r="E253" s="34" t="s">
        <v>273</v>
      </c>
      <c r="F253" s="11" t="s">
        <v>255</v>
      </c>
      <c r="G253" s="11">
        <v>50</v>
      </c>
      <c r="H253" s="11" t="s">
        <v>58</v>
      </c>
      <c r="I253" s="32" t="s">
        <v>17</v>
      </c>
      <c r="J253" s="32">
        <v>50</v>
      </c>
      <c r="K253" s="64">
        <v>5.5</v>
      </c>
      <c r="L253" s="32">
        <f t="shared" si="3"/>
        <v>1</v>
      </c>
      <c r="M253" s="21" t="s">
        <v>18</v>
      </c>
      <c r="N253" s="7"/>
      <c r="O253" s="25" t="s">
        <v>19</v>
      </c>
    </row>
    <row r="254" spans="1:15" hidden="1" x14ac:dyDescent="0.3">
      <c r="A254" s="9">
        <v>44876</v>
      </c>
      <c r="B254" s="10" t="s">
        <v>246</v>
      </c>
      <c r="C254" s="11" t="s">
        <v>82</v>
      </c>
      <c r="D254" s="11" t="s">
        <v>261</v>
      </c>
      <c r="E254" s="34" t="s">
        <v>274</v>
      </c>
      <c r="F254" s="11" t="s">
        <v>255</v>
      </c>
      <c r="G254" s="11">
        <v>50</v>
      </c>
      <c r="H254" s="11" t="s">
        <v>58</v>
      </c>
      <c r="I254" s="32" t="s">
        <v>17</v>
      </c>
      <c r="J254" s="32">
        <v>50</v>
      </c>
      <c r="K254" s="64">
        <v>5.5</v>
      </c>
      <c r="L254" s="32">
        <f t="shared" si="3"/>
        <v>1</v>
      </c>
      <c r="M254" s="21" t="s">
        <v>18</v>
      </c>
      <c r="N254" s="7"/>
      <c r="O254" s="25" t="s">
        <v>19</v>
      </c>
    </row>
    <row r="255" spans="1:15" hidden="1" x14ac:dyDescent="0.3">
      <c r="A255" s="9">
        <v>44876</v>
      </c>
      <c r="B255" s="10" t="s">
        <v>246</v>
      </c>
      <c r="C255" s="11" t="s">
        <v>12</v>
      </c>
      <c r="D255" s="11" t="s">
        <v>261</v>
      </c>
      <c r="E255" s="34" t="s">
        <v>275</v>
      </c>
      <c r="F255" s="11" t="s">
        <v>255</v>
      </c>
      <c r="G255" s="11">
        <v>50</v>
      </c>
      <c r="H255" s="11" t="s">
        <v>58</v>
      </c>
      <c r="I255" s="32" t="s">
        <v>17</v>
      </c>
      <c r="J255" s="32">
        <v>50</v>
      </c>
      <c r="K255" s="64">
        <v>5.5</v>
      </c>
      <c r="L255" s="32">
        <f t="shared" si="3"/>
        <v>1</v>
      </c>
      <c r="M255" s="21" t="s">
        <v>18</v>
      </c>
      <c r="N255" s="7"/>
      <c r="O255" s="25" t="s">
        <v>19</v>
      </c>
    </row>
    <row r="256" spans="1:15" ht="28.8" hidden="1" x14ac:dyDescent="0.3">
      <c r="A256" s="9">
        <v>44876</v>
      </c>
      <c r="B256" s="10" t="s">
        <v>246</v>
      </c>
      <c r="C256" s="11" t="s">
        <v>20</v>
      </c>
      <c r="D256" s="11" t="s">
        <v>253</v>
      </c>
      <c r="E256" s="34" t="s">
        <v>267</v>
      </c>
      <c r="F256" s="11" t="s">
        <v>255</v>
      </c>
      <c r="G256" s="11">
        <v>130</v>
      </c>
      <c r="H256" s="11" t="s">
        <v>249</v>
      </c>
      <c r="I256" s="38" t="s">
        <v>256</v>
      </c>
      <c r="J256" s="38"/>
      <c r="K256" s="64">
        <v>5.5</v>
      </c>
      <c r="L256" s="32" t="e">
        <f t="shared" si="3"/>
        <v>#DIV/0!</v>
      </c>
      <c r="M256" s="16"/>
      <c r="N256" s="16" t="s">
        <v>257</v>
      </c>
      <c r="O256" s="32"/>
    </row>
    <row r="257" spans="1:15" ht="28.8" hidden="1" x14ac:dyDescent="0.3">
      <c r="A257" s="9">
        <v>44879</v>
      </c>
      <c r="B257" s="10" t="s">
        <v>246</v>
      </c>
      <c r="C257" s="11" t="s">
        <v>82</v>
      </c>
      <c r="D257" s="11" t="s">
        <v>276</v>
      </c>
      <c r="E257" s="34" t="s">
        <v>277</v>
      </c>
      <c r="F257" s="11" t="s">
        <v>15</v>
      </c>
      <c r="G257" s="11">
        <v>25</v>
      </c>
      <c r="H257" s="11" t="s">
        <v>75</v>
      </c>
      <c r="I257" s="32" t="s">
        <v>34</v>
      </c>
      <c r="J257" s="32">
        <v>50</v>
      </c>
      <c r="K257" s="64">
        <v>5.5</v>
      </c>
      <c r="L257" s="32">
        <f t="shared" si="3"/>
        <v>0.5</v>
      </c>
      <c r="M257" s="24" t="s">
        <v>35</v>
      </c>
      <c r="N257" s="7"/>
      <c r="O257" s="29" t="s">
        <v>36</v>
      </c>
    </row>
    <row r="258" spans="1:15" ht="28.8" hidden="1" x14ac:dyDescent="0.3">
      <c r="A258" s="9">
        <v>44879</v>
      </c>
      <c r="B258" s="10" t="s">
        <v>246</v>
      </c>
      <c r="C258" s="11" t="s">
        <v>82</v>
      </c>
      <c r="D258" s="11" t="s">
        <v>276</v>
      </c>
      <c r="E258" s="34" t="s">
        <v>278</v>
      </c>
      <c r="F258" s="11" t="s">
        <v>15</v>
      </c>
      <c r="G258" s="11">
        <v>25</v>
      </c>
      <c r="H258" s="11" t="s">
        <v>75</v>
      </c>
      <c r="I258" s="32" t="s">
        <v>34</v>
      </c>
      <c r="J258" s="32">
        <v>50</v>
      </c>
      <c r="K258" s="64">
        <v>5.5</v>
      </c>
      <c r="L258" s="32">
        <f t="shared" ref="L258:L321" si="4">G258/J258</f>
        <v>0.5</v>
      </c>
      <c r="M258" s="24" t="s">
        <v>35</v>
      </c>
      <c r="N258" s="7"/>
      <c r="O258" s="29" t="s">
        <v>36</v>
      </c>
    </row>
    <row r="259" spans="1:15" ht="43.2" hidden="1" x14ac:dyDescent="0.3">
      <c r="A259" s="9">
        <v>44879</v>
      </c>
      <c r="B259" s="10" t="s">
        <v>246</v>
      </c>
      <c r="C259" s="11" t="s">
        <v>20</v>
      </c>
      <c r="D259" s="11" t="s">
        <v>247</v>
      </c>
      <c r="E259" s="34" t="s">
        <v>248</v>
      </c>
      <c r="F259" s="11" t="s">
        <v>15</v>
      </c>
      <c r="G259" s="11">
        <v>96</v>
      </c>
      <c r="H259" s="11" t="s">
        <v>249</v>
      </c>
      <c r="I259" s="32" t="s">
        <v>250</v>
      </c>
      <c r="J259" s="37">
        <v>100</v>
      </c>
      <c r="K259" s="37">
        <v>5.5</v>
      </c>
      <c r="L259" s="32">
        <f t="shared" si="4"/>
        <v>0.96</v>
      </c>
      <c r="M259" s="23" t="s">
        <v>251</v>
      </c>
      <c r="N259" s="7"/>
      <c r="O259" s="30" t="s">
        <v>252</v>
      </c>
    </row>
    <row r="260" spans="1:15" ht="28.8" hidden="1" x14ac:dyDescent="0.3">
      <c r="A260" s="9">
        <v>44880</v>
      </c>
      <c r="B260" s="10" t="s">
        <v>246</v>
      </c>
      <c r="C260" s="11" t="s">
        <v>76</v>
      </c>
      <c r="D260" s="11" t="s">
        <v>276</v>
      </c>
      <c r="E260" s="34" t="s">
        <v>279</v>
      </c>
      <c r="F260" s="11" t="s">
        <v>15</v>
      </c>
      <c r="G260" s="11">
        <v>25</v>
      </c>
      <c r="H260" s="11" t="s">
        <v>84</v>
      </c>
      <c r="I260" s="32" t="s">
        <v>47</v>
      </c>
      <c r="J260" s="32">
        <v>50</v>
      </c>
      <c r="K260" s="64">
        <v>5.5</v>
      </c>
      <c r="L260" s="32">
        <f t="shared" si="4"/>
        <v>0.5</v>
      </c>
      <c r="M260" s="24" t="s">
        <v>35</v>
      </c>
      <c r="N260" s="7"/>
      <c r="O260" s="29" t="s">
        <v>48</v>
      </c>
    </row>
    <row r="261" spans="1:15" ht="28.8" hidden="1" x14ac:dyDescent="0.3">
      <c r="A261" s="9">
        <v>44880</v>
      </c>
      <c r="B261" s="10" t="s">
        <v>246</v>
      </c>
      <c r="C261" s="11" t="s">
        <v>12</v>
      </c>
      <c r="D261" s="11" t="s">
        <v>276</v>
      </c>
      <c r="E261" s="34" t="s">
        <v>280</v>
      </c>
      <c r="F261" s="11" t="s">
        <v>15</v>
      </c>
      <c r="G261" s="11">
        <v>25</v>
      </c>
      <c r="H261" s="11" t="s">
        <v>84</v>
      </c>
      <c r="I261" s="32" t="s">
        <v>47</v>
      </c>
      <c r="J261" s="32">
        <v>50</v>
      </c>
      <c r="K261" s="64">
        <v>5.5</v>
      </c>
      <c r="L261" s="32">
        <f t="shared" si="4"/>
        <v>0.5</v>
      </c>
      <c r="M261" s="24" t="s">
        <v>35</v>
      </c>
      <c r="N261" s="7"/>
      <c r="O261" s="29" t="s">
        <v>48</v>
      </c>
    </row>
    <row r="262" spans="1:15" ht="28.8" hidden="1" x14ac:dyDescent="0.3">
      <c r="A262" s="9">
        <v>44880</v>
      </c>
      <c r="B262" s="10" t="s">
        <v>246</v>
      </c>
      <c r="C262" s="11" t="s">
        <v>82</v>
      </c>
      <c r="D262" s="11" t="s">
        <v>276</v>
      </c>
      <c r="E262" s="34" t="s">
        <v>281</v>
      </c>
      <c r="F262" s="11" t="s">
        <v>15</v>
      </c>
      <c r="G262" s="11">
        <v>25</v>
      </c>
      <c r="H262" s="11" t="s">
        <v>75</v>
      </c>
      <c r="I262" s="32" t="s">
        <v>47</v>
      </c>
      <c r="J262" s="32">
        <v>50</v>
      </c>
      <c r="K262" s="64">
        <v>5.5</v>
      </c>
      <c r="L262" s="32">
        <f t="shared" si="4"/>
        <v>0.5</v>
      </c>
      <c r="M262" s="24" t="s">
        <v>35</v>
      </c>
      <c r="N262" s="7"/>
      <c r="O262" s="29" t="s">
        <v>48</v>
      </c>
    </row>
    <row r="263" spans="1:15" ht="28.8" hidden="1" x14ac:dyDescent="0.3">
      <c r="A263" s="9">
        <v>44880</v>
      </c>
      <c r="B263" s="10" t="s">
        <v>246</v>
      </c>
      <c r="C263" s="11" t="s">
        <v>12</v>
      </c>
      <c r="D263" s="11" t="s">
        <v>276</v>
      </c>
      <c r="E263" s="34" t="s">
        <v>282</v>
      </c>
      <c r="F263" s="11" t="s">
        <v>15</v>
      </c>
      <c r="G263" s="11">
        <v>25</v>
      </c>
      <c r="H263" s="11" t="s">
        <v>75</v>
      </c>
      <c r="I263" s="32" t="s">
        <v>47</v>
      </c>
      <c r="J263" s="32">
        <v>50</v>
      </c>
      <c r="K263" s="64">
        <v>5.5</v>
      </c>
      <c r="L263" s="32">
        <f t="shared" si="4"/>
        <v>0.5</v>
      </c>
      <c r="M263" s="24" t="s">
        <v>35</v>
      </c>
      <c r="N263" s="7"/>
      <c r="O263" s="29" t="s">
        <v>48</v>
      </c>
    </row>
    <row r="264" spans="1:15" ht="28.8" hidden="1" x14ac:dyDescent="0.3">
      <c r="A264" s="9">
        <v>44880</v>
      </c>
      <c r="B264" s="10" t="s">
        <v>246</v>
      </c>
      <c r="C264" s="11" t="s">
        <v>20</v>
      </c>
      <c r="D264" s="11" t="s">
        <v>253</v>
      </c>
      <c r="E264" s="34" t="s">
        <v>254</v>
      </c>
      <c r="F264" s="11" t="s">
        <v>255</v>
      </c>
      <c r="G264" s="11">
        <v>130</v>
      </c>
      <c r="H264" s="11" t="s">
        <v>249</v>
      </c>
      <c r="I264" s="38" t="s">
        <v>256</v>
      </c>
      <c r="J264" s="38"/>
      <c r="K264" s="64">
        <v>5.5</v>
      </c>
      <c r="L264" s="32" t="e">
        <f t="shared" si="4"/>
        <v>#DIV/0!</v>
      </c>
      <c r="M264" s="16"/>
      <c r="N264" s="16" t="s">
        <v>257</v>
      </c>
      <c r="O264" s="32"/>
    </row>
    <row r="265" spans="1:15" ht="28.8" hidden="1" x14ac:dyDescent="0.3">
      <c r="A265" s="9">
        <v>44881</v>
      </c>
      <c r="B265" s="10" t="s">
        <v>246</v>
      </c>
      <c r="C265" s="11" t="s">
        <v>76</v>
      </c>
      <c r="D265" s="11" t="s">
        <v>276</v>
      </c>
      <c r="E265" s="34" t="s">
        <v>283</v>
      </c>
      <c r="F265" s="11" t="s">
        <v>15</v>
      </c>
      <c r="G265" s="11">
        <v>25</v>
      </c>
      <c r="H265" s="11" t="s">
        <v>84</v>
      </c>
      <c r="I265" s="32" t="s">
        <v>47</v>
      </c>
      <c r="J265" s="32">
        <v>50</v>
      </c>
      <c r="K265" s="64">
        <v>5.5</v>
      </c>
      <c r="L265" s="32">
        <f t="shared" si="4"/>
        <v>0.5</v>
      </c>
      <c r="M265" s="24" t="s">
        <v>35</v>
      </c>
      <c r="N265" s="7"/>
      <c r="O265" s="29" t="s">
        <v>48</v>
      </c>
    </row>
    <row r="266" spans="1:15" ht="28.8" hidden="1" x14ac:dyDescent="0.3">
      <c r="A266" s="9">
        <v>44881</v>
      </c>
      <c r="B266" s="10" t="s">
        <v>246</v>
      </c>
      <c r="C266" s="11" t="s">
        <v>12</v>
      </c>
      <c r="D266" s="11" t="s">
        <v>276</v>
      </c>
      <c r="E266" s="34" t="s">
        <v>284</v>
      </c>
      <c r="F266" s="11" t="s">
        <v>15</v>
      </c>
      <c r="G266" s="11">
        <v>25</v>
      </c>
      <c r="H266" s="11" t="s">
        <v>84</v>
      </c>
      <c r="I266" s="32" t="s">
        <v>47</v>
      </c>
      <c r="J266" s="32">
        <v>50</v>
      </c>
      <c r="K266" s="64">
        <v>5.5</v>
      </c>
      <c r="L266" s="32">
        <f t="shared" si="4"/>
        <v>0.5</v>
      </c>
      <c r="M266" s="24" t="s">
        <v>35</v>
      </c>
      <c r="N266" s="7"/>
      <c r="O266" s="29" t="s">
        <v>48</v>
      </c>
    </row>
    <row r="267" spans="1:15" ht="28.8" hidden="1" x14ac:dyDescent="0.3">
      <c r="A267" s="9">
        <v>44881</v>
      </c>
      <c r="B267" s="10" t="s">
        <v>246</v>
      </c>
      <c r="C267" s="11" t="s">
        <v>12</v>
      </c>
      <c r="D267" s="11" t="s">
        <v>276</v>
      </c>
      <c r="E267" s="34" t="s">
        <v>285</v>
      </c>
      <c r="F267" s="11" t="s">
        <v>15</v>
      </c>
      <c r="G267" s="11">
        <v>25</v>
      </c>
      <c r="H267" s="11" t="s">
        <v>84</v>
      </c>
      <c r="I267" s="32" t="s">
        <v>47</v>
      </c>
      <c r="J267" s="32">
        <v>50</v>
      </c>
      <c r="K267" s="64">
        <v>5.5</v>
      </c>
      <c r="L267" s="32">
        <f t="shared" si="4"/>
        <v>0.5</v>
      </c>
      <c r="M267" s="24" t="s">
        <v>35</v>
      </c>
      <c r="N267" s="7"/>
      <c r="O267" s="29" t="s">
        <v>48</v>
      </c>
    </row>
    <row r="268" spans="1:15" ht="28.8" hidden="1" x14ac:dyDescent="0.3">
      <c r="A268" s="9">
        <v>44881</v>
      </c>
      <c r="B268" s="10" t="s">
        <v>246</v>
      </c>
      <c r="C268" s="11" t="s">
        <v>82</v>
      </c>
      <c r="D268" s="11" t="s">
        <v>276</v>
      </c>
      <c r="E268" s="34" t="s">
        <v>286</v>
      </c>
      <c r="F268" s="11" t="s">
        <v>15</v>
      </c>
      <c r="G268" s="11">
        <v>25</v>
      </c>
      <c r="H268" s="11" t="s">
        <v>75</v>
      </c>
      <c r="I268" s="32" t="s">
        <v>47</v>
      </c>
      <c r="J268" s="32">
        <v>50</v>
      </c>
      <c r="K268" s="64">
        <v>5.5</v>
      </c>
      <c r="L268" s="32">
        <f t="shared" si="4"/>
        <v>0.5</v>
      </c>
      <c r="M268" s="24" t="s">
        <v>35</v>
      </c>
      <c r="N268" s="7"/>
      <c r="O268" s="29" t="s">
        <v>48</v>
      </c>
    </row>
    <row r="269" spans="1:15" ht="28.8" hidden="1" x14ac:dyDescent="0.3">
      <c r="A269" s="9">
        <v>44881</v>
      </c>
      <c r="B269" s="10" t="s">
        <v>246</v>
      </c>
      <c r="C269" s="11" t="s">
        <v>12</v>
      </c>
      <c r="D269" s="11" t="s">
        <v>276</v>
      </c>
      <c r="E269" s="34" t="s">
        <v>287</v>
      </c>
      <c r="F269" s="11" t="s">
        <v>15</v>
      </c>
      <c r="G269" s="11">
        <v>25</v>
      </c>
      <c r="H269" s="11" t="s">
        <v>84</v>
      </c>
      <c r="I269" s="32" t="s">
        <v>34</v>
      </c>
      <c r="J269" s="32">
        <v>50</v>
      </c>
      <c r="K269" s="64">
        <v>5.5</v>
      </c>
      <c r="L269" s="32">
        <f t="shared" si="4"/>
        <v>0.5</v>
      </c>
      <c r="M269" s="24" t="s">
        <v>35</v>
      </c>
      <c r="N269" s="7"/>
      <c r="O269" s="29" t="s">
        <v>36</v>
      </c>
    </row>
    <row r="270" spans="1:15" hidden="1" x14ac:dyDescent="0.3">
      <c r="A270" s="9">
        <v>44881</v>
      </c>
      <c r="B270" s="10" t="s">
        <v>246</v>
      </c>
      <c r="C270" s="11" t="s">
        <v>20</v>
      </c>
      <c r="D270" s="11" t="s">
        <v>258</v>
      </c>
      <c r="E270" s="34" t="s">
        <v>259</v>
      </c>
      <c r="F270" s="11" t="s">
        <v>211</v>
      </c>
      <c r="G270" s="11">
        <v>80</v>
      </c>
      <c r="H270" s="11" t="s">
        <v>16</v>
      </c>
      <c r="I270" s="32" t="s">
        <v>51</v>
      </c>
      <c r="J270" s="37">
        <v>100</v>
      </c>
      <c r="K270" s="64">
        <v>5.5</v>
      </c>
      <c r="L270" s="32">
        <f t="shared" si="4"/>
        <v>0.8</v>
      </c>
      <c r="M270" s="21" t="s">
        <v>18</v>
      </c>
      <c r="N270" s="7"/>
      <c r="O270" s="25" t="s">
        <v>52</v>
      </c>
    </row>
    <row r="271" spans="1:15" ht="28.8" hidden="1" x14ac:dyDescent="0.3">
      <c r="A271" s="9">
        <v>44881</v>
      </c>
      <c r="B271" s="10" t="s">
        <v>246</v>
      </c>
      <c r="C271" s="11" t="s">
        <v>12</v>
      </c>
      <c r="D271" s="11" t="s">
        <v>276</v>
      </c>
      <c r="E271" s="34" t="s">
        <v>288</v>
      </c>
      <c r="F271" s="11" t="s">
        <v>15</v>
      </c>
      <c r="G271" s="11">
        <v>25</v>
      </c>
      <c r="H271" s="11" t="s">
        <v>75</v>
      </c>
      <c r="I271" s="32" t="s">
        <v>34</v>
      </c>
      <c r="J271" s="32">
        <v>50</v>
      </c>
      <c r="K271" s="64">
        <v>5.5</v>
      </c>
      <c r="L271" s="32">
        <f t="shared" si="4"/>
        <v>0.5</v>
      </c>
      <c r="M271" s="24" t="s">
        <v>35</v>
      </c>
      <c r="N271" s="7"/>
      <c r="O271" s="29" t="s">
        <v>36</v>
      </c>
    </row>
    <row r="272" spans="1:15" ht="28.8" hidden="1" x14ac:dyDescent="0.3">
      <c r="A272" s="9">
        <v>44881</v>
      </c>
      <c r="B272" s="10" t="s">
        <v>246</v>
      </c>
      <c r="C272" s="11" t="s">
        <v>20</v>
      </c>
      <c r="D272" s="11" t="s">
        <v>253</v>
      </c>
      <c r="E272" s="34" t="s">
        <v>260</v>
      </c>
      <c r="F272" s="11" t="s">
        <v>255</v>
      </c>
      <c r="G272" s="11">
        <v>130</v>
      </c>
      <c r="H272" s="11" t="s">
        <v>249</v>
      </c>
      <c r="I272" s="38" t="s">
        <v>256</v>
      </c>
      <c r="J272" s="38"/>
      <c r="K272" s="64">
        <v>5.5</v>
      </c>
      <c r="L272" s="32" t="e">
        <f t="shared" si="4"/>
        <v>#DIV/0!</v>
      </c>
      <c r="M272" s="16"/>
      <c r="N272" s="16" t="s">
        <v>257</v>
      </c>
      <c r="O272" s="32"/>
    </row>
    <row r="273" spans="1:15" ht="28.8" hidden="1" x14ac:dyDescent="0.3">
      <c r="A273" s="9">
        <v>44882</v>
      </c>
      <c r="B273" s="10" t="s">
        <v>246</v>
      </c>
      <c r="C273" s="11" t="s">
        <v>76</v>
      </c>
      <c r="D273" s="11" t="s">
        <v>276</v>
      </c>
      <c r="E273" s="34" t="s">
        <v>289</v>
      </c>
      <c r="F273" s="11" t="s">
        <v>15</v>
      </c>
      <c r="G273" s="11">
        <v>25</v>
      </c>
      <c r="H273" s="11" t="s">
        <v>84</v>
      </c>
      <c r="I273" s="32" t="s">
        <v>34</v>
      </c>
      <c r="J273" s="32">
        <v>50</v>
      </c>
      <c r="K273" s="64">
        <v>5.5</v>
      </c>
      <c r="L273" s="32">
        <f t="shared" si="4"/>
        <v>0.5</v>
      </c>
      <c r="M273" s="24" t="s">
        <v>35</v>
      </c>
      <c r="N273" s="7"/>
      <c r="O273" s="29" t="s">
        <v>36</v>
      </c>
    </row>
    <row r="274" spans="1:15" ht="28.8" hidden="1" x14ac:dyDescent="0.3">
      <c r="A274" s="9">
        <v>44882</v>
      </c>
      <c r="B274" s="10" t="s">
        <v>246</v>
      </c>
      <c r="C274" s="11" t="s">
        <v>12</v>
      </c>
      <c r="D274" s="11" t="s">
        <v>276</v>
      </c>
      <c r="E274" s="34" t="s">
        <v>290</v>
      </c>
      <c r="F274" s="11" t="s">
        <v>15</v>
      </c>
      <c r="G274" s="11">
        <v>25</v>
      </c>
      <c r="H274" s="11" t="s">
        <v>84</v>
      </c>
      <c r="I274" s="32" t="s">
        <v>34</v>
      </c>
      <c r="J274" s="32">
        <v>50</v>
      </c>
      <c r="K274" s="64">
        <v>5.5</v>
      </c>
      <c r="L274" s="32">
        <f t="shared" si="4"/>
        <v>0.5</v>
      </c>
      <c r="M274" s="24" t="s">
        <v>35</v>
      </c>
      <c r="N274" s="7"/>
      <c r="O274" s="29" t="s">
        <v>36</v>
      </c>
    </row>
    <row r="275" spans="1:15" ht="28.8" hidden="1" x14ac:dyDescent="0.3">
      <c r="A275" s="9">
        <v>44882</v>
      </c>
      <c r="B275" s="10" t="s">
        <v>246</v>
      </c>
      <c r="C275" s="11" t="s">
        <v>76</v>
      </c>
      <c r="D275" s="11" t="s">
        <v>276</v>
      </c>
      <c r="E275" s="34" t="s">
        <v>291</v>
      </c>
      <c r="F275" s="11" t="s">
        <v>15</v>
      </c>
      <c r="G275" s="11">
        <v>25</v>
      </c>
      <c r="H275" s="11" t="s">
        <v>84</v>
      </c>
      <c r="I275" s="32" t="s">
        <v>34</v>
      </c>
      <c r="J275" s="32">
        <v>50</v>
      </c>
      <c r="K275" s="64">
        <v>5.5</v>
      </c>
      <c r="L275" s="32">
        <f t="shared" si="4"/>
        <v>0.5</v>
      </c>
      <c r="M275" s="24" t="s">
        <v>35</v>
      </c>
      <c r="N275" s="7"/>
      <c r="O275" s="29" t="s">
        <v>36</v>
      </c>
    </row>
    <row r="276" spans="1:15" ht="28.8" hidden="1" x14ac:dyDescent="0.3">
      <c r="A276" s="9">
        <v>44882</v>
      </c>
      <c r="B276" s="10" t="s">
        <v>246</v>
      </c>
      <c r="C276" s="11" t="s">
        <v>12</v>
      </c>
      <c r="D276" s="11" t="s">
        <v>276</v>
      </c>
      <c r="E276" s="34" t="s">
        <v>292</v>
      </c>
      <c r="F276" s="11" t="s">
        <v>15</v>
      </c>
      <c r="G276" s="11">
        <v>25</v>
      </c>
      <c r="H276" s="11" t="s">
        <v>84</v>
      </c>
      <c r="I276" s="32" t="s">
        <v>34</v>
      </c>
      <c r="J276" s="32">
        <v>50</v>
      </c>
      <c r="K276" s="64">
        <v>5.5</v>
      </c>
      <c r="L276" s="32">
        <f t="shared" si="4"/>
        <v>0.5</v>
      </c>
      <c r="M276" s="24" t="s">
        <v>35</v>
      </c>
      <c r="N276" s="7"/>
      <c r="O276" s="29" t="s">
        <v>36</v>
      </c>
    </row>
    <row r="277" spans="1:15" x14ac:dyDescent="0.3">
      <c r="A277" s="9">
        <v>44882</v>
      </c>
      <c r="B277" s="10" t="s">
        <v>246</v>
      </c>
      <c r="C277" s="11" t="s">
        <v>76</v>
      </c>
      <c r="D277" s="11" t="s">
        <v>276</v>
      </c>
      <c r="E277" s="34" t="s">
        <v>293</v>
      </c>
      <c r="F277" s="11" t="s">
        <v>15</v>
      </c>
      <c r="G277" s="11">
        <v>25</v>
      </c>
      <c r="H277" s="11" t="s">
        <v>84</v>
      </c>
      <c r="I277" s="28" t="s">
        <v>100</v>
      </c>
      <c r="J277" s="28">
        <v>50</v>
      </c>
      <c r="K277" s="64">
        <v>5.5</v>
      </c>
      <c r="L277" s="32">
        <f t="shared" si="4"/>
        <v>0.5</v>
      </c>
      <c r="M277" s="17"/>
      <c r="N277" s="24" t="s">
        <v>35</v>
      </c>
      <c r="O277" s="28"/>
    </row>
    <row r="278" spans="1:15" hidden="1" x14ac:dyDescent="0.3">
      <c r="A278" s="9">
        <v>44882</v>
      </c>
      <c r="B278" s="10" t="s">
        <v>246</v>
      </c>
      <c r="C278" s="11" t="s">
        <v>20</v>
      </c>
      <c r="D278" s="11" t="s">
        <v>271</v>
      </c>
      <c r="E278" s="34" t="s">
        <v>272</v>
      </c>
      <c r="F278" s="11" t="s">
        <v>15</v>
      </c>
      <c r="G278" s="11">
        <v>60</v>
      </c>
      <c r="H278" s="11" t="s">
        <v>16</v>
      </c>
      <c r="I278" s="32" t="s">
        <v>51</v>
      </c>
      <c r="J278" s="37">
        <v>100</v>
      </c>
      <c r="K278" s="64">
        <v>5.5</v>
      </c>
      <c r="L278" s="32">
        <f t="shared" si="4"/>
        <v>0.6</v>
      </c>
      <c r="M278" s="21" t="s">
        <v>18</v>
      </c>
      <c r="N278" s="7"/>
      <c r="O278" s="25" t="s">
        <v>52</v>
      </c>
    </row>
    <row r="279" spans="1:15" x14ac:dyDescent="0.3">
      <c r="A279" s="9">
        <v>44882</v>
      </c>
      <c r="B279" s="10" t="s">
        <v>246</v>
      </c>
      <c r="C279" s="11" t="s">
        <v>12</v>
      </c>
      <c r="D279" s="11" t="s">
        <v>276</v>
      </c>
      <c r="E279" s="34" t="s">
        <v>294</v>
      </c>
      <c r="F279" s="11" t="s">
        <v>15</v>
      </c>
      <c r="G279" s="11">
        <v>25</v>
      </c>
      <c r="H279" s="11" t="s">
        <v>84</v>
      </c>
      <c r="I279" s="28" t="s">
        <v>100</v>
      </c>
      <c r="J279" s="28">
        <v>50</v>
      </c>
      <c r="K279" s="64">
        <v>5.5</v>
      </c>
      <c r="L279" s="32">
        <f t="shared" si="4"/>
        <v>0.5</v>
      </c>
      <c r="M279" s="17"/>
      <c r="N279" s="24" t="s">
        <v>35</v>
      </c>
      <c r="O279" s="28"/>
    </row>
    <row r="280" spans="1:15" hidden="1" x14ac:dyDescent="0.3">
      <c r="A280" s="9">
        <v>44882</v>
      </c>
      <c r="B280" s="10" t="s">
        <v>246</v>
      </c>
      <c r="C280" s="11" t="s">
        <v>12</v>
      </c>
      <c r="D280" s="11" t="s">
        <v>295</v>
      </c>
      <c r="E280" s="34" t="s">
        <v>296</v>
      </c>
      <c r="F280" s="11" t="s">
        <v>297</v>
      </c>
      <c r="G280" s="11">
        <v>45</v>
      </c>
      <c r="H280" s="11" t="s">
        <v>16</v>
      </c>
      <c r="I280" s="32" t="s">
        <v>17</v>
      </c>
      <c r="J280" s="32">
        <v>50</v>
      </c>
      <c r="K280" s="64">
        <v>5.5</v>
      </c>
      <c r="L280" s="32">
        <f t="shared" si="4"/>
        <v>0.9</v>
      </c>
      <c r="M280" s="21" t="s">
        <v>18</v>
      </c>
      <c r="N280" s="7"/>
      <c r="O280" s="25" t="s">
        <v>19</v>
      </c>
    </row>
    <row r="281" spans="1:15" ht="43.2" hidden="1" x14ac:dyDescent="0.3">
      <c r="A281" s="9">
        <v>44882</v>
      </c>
      <c r="B281" s="10" t="s">
        <v>246</v>
      </c>
      <c r="C281" s="11" t="s">
        <v>20</v>
      </c>
      <c r="D281" s="11" t="s">
        <v>247</v>
      </c>
      <c r="E281" s="34" t="s">
        <v>264</v>
      </c>
      <c r="F281" s="11" t="s">
        <v>15</v>
      </c>
      <c r="G281" s="11">
        <v>96</v>
      </c>
      <c r="H281" s="11" t="s">
        <v>249</v>
      </c>
      <c r="I281" s="32" t="s">
        <v>250</v>
      </c>
      <c r="J281" s="37">
        <v>100</v>
      </c>
      <c r="K281" s="37">
        <v>5.5</v>
      </c>
      <c r="L281" s="32">
        <f t="shared" si="4"/>
        <v>0.96</v>
      </c>
      <c r="M281" s="23" t="s">
        <v>251</v>
      </c>
      <c r="N281" s="7"/>
      <c r="O281" s="30" t="s">
        <v>252</v>
      </c>
    </row>
    <row r="282" spans="1:15" ht="28.8" hidden="1" x14ac:dyDescent="0.3">
      <c r="A282" s="9">
        <v>44882</v>
      </c>
      <c r="B282" s="10" t="s">
        <v>246</v>
      </c>
      <c r="C282" s="11" t="s">
        <v>20</v>
      </c>
      <c r="D282" s="11" t="s">
        <v>253</v>
      </c>
      <c r="E282" s="34" t="s">
        <v>265</v>
      </c>
      <c r="F282" s="11" t="s">
        <v>255</v>
      </c>
      <c r="G282" s="11">
        <v>130</v>
      </c>
      <c r="H282" s="11" t="s">
        <v>249</v>
      </c>
      <c r="I282" s="38" t="s">
        <v>256</v>
      </c>
      <c r="J282" s="38"/>
      <c r="K282" s="64">
        <v>5.5</v>
      </c>
      <c r="L282" s="32" t="e">
        <f t="shared" si="4"/>
        <v>#DIV/0!</v>
      </c>
      <c r="M282" s="16"/>
      <c r="N282" s="16" t="s">
        <v>257</v>
      </c>
      <c r="O282" s="32"/>
    </row>
    <row r="283" spans="1:15" ht="28.8" hidden="1" x14ac:dyDescent="0.3">
      <c r="A283" s="9">
        <v>44883</v>
      </c>
      <c r="B283" s="10" t="s">
        <v>246</v>
      </c>
      <c r="C283" s="11" t="s">
        <v>82</v>
      </c>
      <c r="D283" s="11" t="s">
        <v>276</v>
      </c>
      <c r="E283" s="34" t="s">
        <v>298</v>
      </c>
      <c r="F283" s="11" t="s">
        <v>15</v>
      </c>
      <c r="G283" s="11">
        <v>25</v>
      </c>
      <c r="H283" s="11" t="s">
        <v>84</v>
      </c>
      <c r="I283" s="32" t="s">
        <v>47</v>
      </c>
      <c r="J283" s="32">
        <v>50</v>
      </c>
      <c r="K283" s="64">
        <v>5.5</v>
      </c>
      <c r="L283" s="32">
        <f t="shared" si="4"/>
        <v>0.5</v>
      </c>
      <c r="M283" s="24" t="s">
        <v>35</v>
      </c>
      <c r="N283" s="7"/>
      <c r="O283" s="29" t="s">
        <v>48</v>
      </c>
    </row>
    <row r="284" spans="1:15" ht="28.8" hidden="1" x14ac:dyDescent="0.3">
      <c r="A284" s="9">
        <v>44883</v>
      </c>
      <c r="B284" s="10" t="s">
        <v>246</v>
      </c>
      <c r="C284" s="11" t="s">
        <v>87</v>
      </c>
      <c r="D284" s="11" t="s">
        <v>276</v>
      </c>
      <c r="E284" s="34" t="s">
        <v>299</v>
      </c>
      <c r="F284" s="11" t="s">
        <v>15</v>
      </c>
      <c r="G284" s="11">
        <v>25</v>
      </c>
      <c r="H284" s="11" t="s">
        <v>84</v>
      </c>
      <c r="I284" s="32" t="s">
        <v>47</v>
      </c>
      <c r="J284" s="32">
        <v>50</v>
      </c>
      <c r="K284" s="64">
        <v>5.5</v>
      </c>
      <c r="L284" s="32">
        <f t="shared" si="4"/>
        <v>0.5</v>
      </c>
      <c r="M284" s="24" t="s">
        <v>35</v>
      </c>
      <c r="N284" s="7"/>
      <c r="O284" s="29" t="s">
        <v>48</v>
      </c>
    </row>
    <row r="285" spans="1:15" ht="28.8" hidden="1" x14ac:dyDescent="0.3">
      <c r="A285" s="9">
        <v>44883</v>
      </c>
      <c r="B285" s="10" t="s">
        <v>246</v>
      </c>
      <c r="C285" s="11" t="s">
        <v>82</v>
      </c>
      <c r="D285" s="11" t="s">
        <v>276</v>
      </c>
      <c r="E285" s="34" t="s">
        <v>300</v>
      </c>
      <c r="F285" s="11" t="s">
        <v>15</v>
      </c>
      <c r="G285" s="11">
        <v>25</v>
      </c>
      <c r="H285" s="11" t="s">
        <v>84</v>
      </c>
      <c r="I285" s="32" t="s">
        <v>47</v>
      </c>
      <c r="J285" s="32">
        <v>50</v>
      </c>
      <c r="K285" s="64">
        <v>5.5</v>
      </c>
      <c r="L285" s="32">
        <f t="shared" si="4"/>
        <v>0.5</v>
      </c>
      <c r="M285" s="24" t="s">
        <v>35</v>
      </c>
      <c r="N285" s="7"/>
      <c r="O285" s="29" t="s">
        <v>48</v>
      </c>
    </row>
    <row r="286" spans="1:15" ht="28.8" hidden="1" x14ac:dyDescent="0.3">
      <c r="A286" s="9">
        <v>44883</v>
      </c>
      <c r="B286" s="10" t="s">
        <v>246</v>
      </c>
      <c r="C286" s="11" t="s">
        <v>87</v>
      </c>
      <c r="D286" s="11" t="s">
        <v>276</v>
      </c>
      <c r="E286" s="34" t="s">
        <v>301</v>
      </c>
      <c r="F286" s="11" t="s">
        <v>15</v>
      </c>
      <c r="G286" s="11">
        <v>25</v>
      </c>
      <c r="H286" s="11" t="s">
        <v>84</v>
      </c>
      <c r="I286" s="32" t="s">
        <v>47</v>
      </c>
      <c r="J286" s="32">
        <v>50</v>
      </c>
      <c r="K286" s="64">
        <v>5.5</v>
      </c>
      <c r="L286" s="32">
        <f t="shared" si="4"/>
        <v>0.5</v>
      </c>
      <c r="M286" s="24" t="s">
        <v>35</v>
      </c>
      <c r="N286" s="7"/>
      <c r="O286" s="29" t="s">
        <v>48</v>
      </c>
    </row>
    <row r="287" spans="1:15" ht="28.8" hidden="1" x14ac:dyDescent="0.3">
      <c r="A287" s="9">
        <v>44883</v>
      </c>
      <c r="B287" s="10" t="s">
        <v>246</v>
      </c>
      <c r="C287" s="11" t="s">
        <v>82</v>
      </c>
      <c r="D287" s="11" t="s">
        <v>276</v>
      </c>
      <c r="E287" s="34" t="s">
        <v>302</v>
      </c>
      <c r="F287" s="11" t="s">
        <v>15</v>
      </c>
      <c r="G287" s="11">
        <v>25</v>
      </c>
      <c r="H287" s="11" t="s">
        <v>84</v>
      </c>
      <c r="I287" s="32" t="s">
        <v>34</v>
      </c>
      <c r="J287" s="32">
        <v>50</v>
      </c>
      <c r="K287" s="64">
        <v>5.5</v>
      </c>
      <c r="L287" s="32">
        <f t="shared" si="4"/>
        <v>0.5</v>
      </c>
      <c r="M287" s="24" t="s">
        <v>35</v>
      </c>
      <c r="N287" s="7"/>
      <c r="O287" s="29" t="s">
        <v>36</v>
      </c>
    </row>
    <row r="288" spans="1:15" hidden="1" x14ac:dyDescent="0.3">
      <c r="A288" s="9">
        <v>44883</v>
      </c>
      <c r="B288" s="10" t="s">
        <v>246</v>
      </c>
      <c r="C288" s="11" t="s">
        <v>20</v>
      </c>
      <c r="D288" s="11" t="s">
        <v>258</v>
      </c>
      <c r="E288" s="34" t="s">
        <v>266</v>
      </c>
      <c r="F288" s="11" t="s">
        <v>211</v>
      </c>
      <c r="G288" s="11">
        <v>80</v>
      </c>
      <c r="H288" s="11" t="s">
        <v>16</v>
      </c>
      <c r="I288" s="32" t="s">
        <v>51</v>
      </c>
      <c r="J288" s="37">
        <v>100</v>
      </c>
      <c r="K288" s="64">
        <v>5.5</v>
      </c>
      <c r="L288" s="32">
        <f t="shared" si="4"/>
        <v>0.8</v>
      </c>
      <c r="M288" s="21" t="s">
        <v>18</v>
      </c>
      <c r="N288" s="7"/>
      <c r="O288" s="25" t="s">
        <v>52</v>
      </c>
    </row>
    <row r="289" spans="1:15" hidden="1" x14ac:dyDescent="0.3">
      <c r="A289" s="9">
        <v>44883</v>
      </c>
      <c r="B289" s="10" t="s">
        <v>246</v>
      </c>
      <c r="C289" s="11" t="s">
        <v>20</v>
      </c>
      <c r="D289" s="11" t="s">
        <v>261</v>
      </c>
      <c r="E289" s="34" t="s">
        <v>273</v>
      </c>
      <c r="F289" s="11" t="s">
        <v>255</v>
      </c>
      <c r="G289" s="11">
        <v>50</v>
      </c>
      <c r="H289" s="11" t="s">
        <v>58</v>
      </c>
      <c r="I289" s="32" t="s">
        <v>17</v>
      </c>
      <c r="J289" s="32">
        <v>50</v>
      </c>
      <c r="K289" s="64">
        <v>5.5</v>
      </c>
      <c r="L289" s="32">
        <f t="shared" si="4"/>
        <v>1</v>
      </c>
      <c r="M289" s="21" t="s">
        <v>18</v>
      </c>
      <c r="N289" s="7"/>
      <c r="O289" s="25" t="s">
        <v>19</v>
      </c>
    </row>
    <row r="290" spans="1:15" hidden="1" x14ac:dyDescent="0.3">
      <c r="A290" s="9">
        <v>44883</v>
      </c>
      <c r="B290" s="10" t="s">
        <v>246</v>
      </c>
      <c r="C290" s="11" t="s">
        <v>82</v>
      </c>
      <c r="D290" s="11" t="s">
        <v>261</v>
      </c>
      <c r="E290" s="34" t="s">
        <v>274</v>
      </c>
      <c r="F290" s="11" t="s">
        <v>255</v>
      </c>
      <c r="G290" s="11">
        <v>50</v>
      </c>
      <c r="H290" s="11" t="s">
        <v>58</v>
      </c>
      <c r="I290" s="32" t="s">
        <v>17</v>
      </c>
      <c r="J290" s="32">
        <v>50</v>
      </c>
      <c r="K290" s="64">
        <v>5.5</v>
      </c>
      <c r="L290" s="32">
        <f t="shared" si="4"/>
        <v>1</v>
      </c>
      <c r="M290" s="21" t="s">
        <v>18</v>
      </c>
      <c r="N290" s="7"/>
      <c r="O290" s="25" t="s">
        <v>19</v>
      </c>
    </row>
    <row r="291" spans="1:15" hidden="1" x14ac:dyDescent="0.3">
      <c r="A291" s="9">
        <v>44883</v>
      </c>
      <c r="B291" s="10" t="s">
        <v>246</v>
      </c>
      <c r="C291" s="11" t="s">
        <v>12</v>
      </c>
      <c r="D291" s="11" t="s">
        <v>261</v>
      </c>
      <c r="E291" s="34" t="s">
        <v>275</v>
      </c>
      <c r="F291" s="11" t="s">
        <v>255</v>
      </c>
      <c r="G291" s="11">
        <v>50</v>
      </c>
      <c r="H291" s="11" t="s">
        <v>58</v>
      </c>
      <c r="I291" s="32" t="s">
        <v>17</v>
      </c>
      <c r="J291" s="32">
        <v>50</v>
      </c>
      <c r="K291" s="64">
        <v>5.5</v>
      </c>
      <c r="L291" s="32">
        <f t="shared" si="4"/>
        <v>1</v>
      </c>
      <c r="M291" s="21" t="s">
        <v>18</v>
      </c>
      <c r="N291" s="7"/>
      <c r="O291" s="25" t="s">
        <v>19</v>
      </c>
    </row>
    <row r="292" spans="1:15" ht="28.8" hidden="1" x14ac:dyDescent="0.3">
      <c r="A292" s="9">
        <v>44883</v>
      </c>
      <c r="B292" s="10" t="s">
        <v>246</v>
      </c>
      <c r="C292" s="11" t="s">
        <v>87</v>
      </c>
      <c r="D292" s="11" t="s">
        <v>276</v>
      </c>
      <c r="E292" s="34" t="s">
        <v>303</v>
      </c>
      <c r="F292" s="11" t="s">
        <v>15</v>
      </c>
      <c r="G292" s="11">
        <v>25</v>
      </c>
      <c r="H292" s="11" t="s">
        <v>84</v>
      </c>
      <c r="I292" s="32" t="s">
        <v>34</v>
      </c>
      <c r="J292" s="32">
        <v>50</v>
      </c>
      <c r="K292" s="64">
        <v>5.5</v>
      </c>
      <c r="L292" s="32">
        <f t="shared" si="4"/>
        <v>0.5</v>
      </c>
      <c r="M292" s="24" t="s">
        <v>35</v>
      </c>
      <c r="N292" s="7"/>
      <c r="O292" s="29" t="s">
        <v>36</v>
      </c>
    </row>
    <row r="293" spans="1:15" ht="28.8" hidden="1" x14ac:dyDescent="0.3">
      <c r="A293" s="9">
        <v>44883</v>
      </c>
      <c r="B293" s="10" t="s">
        <v>246</v>
      </c>
      <c r="C293" s="11" t="s">
        <v>20</v>
      </c>
      <c r="D293" s="11" t="s">
        <v>253</v>
      </c>
      <c r="E293" s="34" t="s">
        <v>267</v>
      </c>
      <c r="F293" s="11" t="s">
        <v>255</v>
      </c>
      <c r="G293" s="11">
        <v>130</v>
      </c>
      <c r="H293" s="11" t="s">
        <v>249</v>
      </c>
      <c r="I293" s="38" t="s">
        <v>256</v>
      </c>
      <c r="J293" s="38"/>
      <c r="K293" s="64">
        <v>5.5</v>
      </c>
      <c r="L293" s="32" t="e">
        <f t="shared" si="4"/>
        <v>#DIV/0!</v>
      </c>
      <c r="M293" s="16"/>
      <c r="N293" s="16" t="s">
        <v>257</v>
      </c>
      <c r="O293" s="32"/>
    </row>
    <row r="294" spans="1:15" ht="43.2" hidden="1" x14ac:dyDescent="0.3">
      <c r="A294" s="9">
        <v>44886</v>
      </c>
      <c r="B294" s="10" t="s">
        <v>246</v>
      </c>
      <c r="C294" s="11" t="s">
        <v>20</v>
      </c>
      <c r="D294" s="11" t="s">
        <v>247</v>
      </c>
      <c r="E294" s="34" t="s">
        <v>248</v>
      </c>
      <c r="F294" s="11" t="s">
        <v>15</v>
      </c>
      <c r="G294" s="11">
        <v>96</v>
      </c>
      <c r="H294" s="11" t="s">
        <v>249</v>
      </c>
      <c r="I294" s="32" t="s">
        <v>250</v>
      </c>
      <c r="J294" s="37">
        <v>100</v>
      </c>
      <c r="K294" s="37">
        <v>5.5</v>
      </c>
      <c r="L294" s="32">
        <f t="shared" si="4"/>
        <v>0.96</v>
      </c>
      <c r="M294" s="23" t="s">
        <v>251</v>
      </c>
      <c r="N294" s="7"/>
      <c r="O294" s="30" t="s">
        <v>252</v>
      </c>
    </row>
    <row r="295" spans="1:15" ht="28.8" hidden="1" x14ac:dyDescent="0.3">
      <c r="A295" s="9">
        <v>44887</v>
      </c>
      <c r="B295" s="10" t="s">
        <v>246</v>
      </c>
      <c r="C295" s="11" t="s">
        <v>76</v>
      </c>
      <c r="D295" s="11" t="s">
        <v>276</v>
      </c>
      <c r="E295" s="34" t="s">
        <v>304</v>
      </c>
      <c r="F295" s="11" t="s">
        <v>15</v>
      </c>
      <c r="G295" s="11">
        <v>25</v>
      </c>
      <c r="H295" s="11" t="s">
        <v>84</v>
      </c>
      <c r="I295" s="32" t="s">
        <v>47</v>
      </c>
      <c r="J295" s="32">
        <v>50</v>
      </c>
      <c r="K295" s="64">
        <v>5.5</v>
      </c>
      <c r="L295" s="32">
        <f t="shared" si="4"/>
        <v>0.5</v>
      </c>
      <c r="M295" s="24" t="s">
        <v>35</v>
      </c>
      <c r="N295" s="7"/>
      <c r="O295" s="29" t="s">
        <v>48</v>
      </c>
    </row>
    <row r="296" spans="1:15" ht="28.8" hidden="1" x14ac:dyDescent="0.3">
      <c r="A296" s="9">
        <v>44887</v>
      </c>
      <c r="B296" s="10" t="s">
        <v>246</v>
      </c>
      <c r="C296" s="11" t="s">
        <v>12</v>
      </c>
      <c r="D296" s="11" t="s">
        <v>276</v>
      </c>
      <c r="E296" s="34" t="s">
        <v>305</v>
      </c>
      <c r="F296" s="11" t="s">
        <v>15</v>
      </c>
      <c r="G296" s="11">
        <v>25</v>
      </c>
      <c r="H296" s="11" t="s">
        <v>84</v>
      </c>
      <c r="I296" s="32" t="s">
        <v>47</v>
      </c>
      <c r="J296" s="32">
        <v>50</v>
      </c>
      <c r="K296" s="64">
        <v>5.5</v>
      </c>
      <c r="L296" s="32">
        <f t="shared" si="4"/>
        <v>0.5</v>
      </c>
      <c r="M296" s="24" t="s">
        <v>35</v>
      </c>
      <c r="N296" s="7"/>
      <c r="O296" s="29" t="s">
        <v>48</v>
      </c>
    </row>
    <row r="297" spans="1:15" ht="28.8" hidden="1" x14ac:dyDescent="0.3">
      <c r="A297" s="9">
        <v>44887</v>
      </c>
      <c r="B297" s="10" t="s">
        <v>246</v>
      </c>
      <c r="C297" s="11" t="s">
        <v>76</v>
      </c>
      <c r="D297" s="11" t="s">
        <v>276</v>
      </c>
      <c r="E297" s="34" t="s">
        <v>306</v>
      </c>
      <c r="F297" s="11" t="s">
        <v>15</v>
      </c>
      <c r="G297" s="11">
        <v>25</v>
      </c>
      <c r="H297" s="11" t="s">
        <v>84</v>
      </c>
      <c r="I297" s="32" t="s">
        <v>47</v>
      </c>
      <c r="J297" s="32">
        <v>50</v>
      </c>
      <c r="K297" s="64">
        <v>5.5</v>
      </c>
      <c r="L297" s="32">
        <f t="shared" si="4"/>
        <v>0.5</v>
      </c>
      <c r="M297" s="24" t="s">
        <v>35</v>
      </c>
      <c r="N297" s="7"/>
      <c r="O297" s="29" t="s">
        <v>48</v>
      </c>
    </row>
    <row r="298" spans="1:15" ht="28.8" hidden="1" x14ac:dyDescent="0.3">
      <c r="A298" s="9">
        <v>44887</v>
      </c>
      <c r="B298" s="10" t="s">
        <v>246</v>
      </c>
      <c r="C298" s="11" t="s">
        <v>12</v>
      </c>
      <c r="D298" s="11" t="s">
        <v>276</v>
      </c>
      <c r="E298" s="34" t="s">
        <v>307</v>
      </c>
      <c r="F298" s="11" t="s">
        <v>15</v>
      </c>
      <c r="G298" s="11">
        <v>25</v>
      </c>
      <c r="H298" s="11" t="s">
        <v>84</v>
      </c>
      <c r="I298" s="32" t="s">
        <v>47</v>
      </c>
      <c r="J298" s="32">
        <v>50</v>
      </c>
      <c r="K298" s="64">
        <v>5.5</v>
      </c>
      <c r="L298" s="32">
        <f t="shared" si="4"/>
        <v>0.5</v>
      </c>
      <c r="M298" s="24" t="s">
        <v>35</v>
      </c>
      <c r="N298" s="7"/>
      <c r="O298" s="29" t="s">
        <v>48</v>
      </c>
    </row>
    <row r="299" spans="1:15" ht="28.8" hidden="1" x14ac:dyDescent="0.3">
      <c r="A299" s="9">
        <v>44887</v>
      </c>
      <c r="B299" s="10" t="s">
        <v>246</v>
      </c>
      <c r="C299" s="11" t="s">
        <v>82</v>
      </c>
      <c r="D299" s="11" t="s">
        <v>276</v>
      </c>
      <c r="E299" s="34" t="s">
        <v>308</v>
      </c>
      <c r="F299" s="11" t="s">
        <v>15</v>
      </c>
      <c r="G299" s="11">
        <v>25</v>
      </c>
      <c r="H299" s="11" t="s">
        <v>75</v>
      </c>
      <c r="I299" s="32" t="s">
        <v>34</v>
      </c>
      <c r="J299" s="32">
        <v>50</v>
      </c>
      <c r="K299" s="64">
        <v>5.5</v>
      </c>
      <c r="L299" s="32">
        <f t="shared" si="4"/>
        <v>0.5</v>
      </c>
      <c r="M299" s="24" t="s">
        <v>35</v>
      </c>
      <c r="N299" s="7"/>
      <c r="O299" s="29" t="s">
        <v>36</v>
      </c>
    </row>
    <row r="300" spans="1:15" ht="28.8" hidden="1" x14ac:dyDescent="0.3">
      <c r="A300" s="9">
        <v>44887</v>
      </c>
      <c r="B300" s="10" t="s">
        <v>246</v>
      </c>
      <c r="C300" s="11" t="s">
        <v>12</v>
      </c>
      <c r="D300" s="11" t="s">
        <v>276</v>
      </c>
      <c r="E300" s="34" t="s">
        <v>309</v>
      </c>
      <c r="F300" s="11" t="s">
        <v>15</v>
      </c>
      <c r="G300" s="11">
        <v>25</v>
      </c>
      <c r="H300" s="11" t="s">
        <v>75</v>
      </c>
      <c r="I300" s="32" t="s">
        <v>34</v>
      </c>
      <c r="J300" s="32">
        <v>50</v>
      </c>
      <c r="K300" s="64">
        <v>5.5</v>
      </c>
      <c r="L300" s="32">
        <f t="shared" si="4"/>
        <v>0.5</v>
      </c>
      <c r="M300" s="24" t="s">
        <v>35</v>
      </c>
      <c r="N300" s="7"/>
      <c r="O300" s="29" t="s">
        <v>36</v>
      </c>
    </row>
    <row r="301" spans="1:15" ht="28.8" hidden="1" x14ac:dyDescent="0.3">
      <c r="A301" s="9">
        <v>44887</v>
      </c>
      <c r="B301" s="10" t="s">
        <v>246</v>
      </c>
      <c r="C301" s="11" t="s">
        <v>20</v>
      </c>
      <c r="D301" s="11" t="s">
        <v>253</v>
      </c>
      <c r="E301" s="34" t="s">
        <v>254</v>
      </c>
      <c r="F301" s="11" t="s">
        <v>255</v>
      </c>
      <c r="G301" s="11">
        <v>130</v>
      </c>
      <c r="H301" s="11" t="s">
        <v>249</v>
      </c>
      <c r="I301" s="38" t="s">
        <v>256</v>
      </c>
      <c r="J301" s="38"/>
      <c r="K301" s="64">
        <v>5.5</v>
      </c>
      <c r="L301" s="32" t="e">
        <f t="shared" si="4"/>
        <v>#DIV/0!</v>
      </c>
      <c r="M301" s="16"/>
      <c r="N301" s="16" t="s">
        <v>257</v>
      </c>
      <c r="O301" s="32"/>
    </row>
    <row r="302" spans="1:15" ht="28.8" hidden="1" x14ac:dyDescent="0.3">
      <c r="A302" s="9">
        <v>44888</v>
      </c>
      <c r="B302" s="10" t="s">
        <v>246</v>
      </c>
      <c r="C302" s="11" t="s">
        <v>87</v>
      </c>
      <c r="D302" s="11" t="s">
        <v>276</v>
      </c>
      <c r="E302" s="34" t="s">
        <v>310</v>
      </c>
      <c r="F302" s="11" t="s">
        <v>15</v>
      </c>
      <c r="G302" s="11">
        <v>25</v>
      </c>
      <c r="H302" s="11" t="s">
        <v>84</v>
      </c>
      <c r="I302" s="32" t="s">
        <v>47</v>
      </c>
      <c r="J302" s="32">
        <v>50</v>
      </c>
      <c r="K302" s="64">
        <v>5.5</v>
      </c>
      <c r="L302" s="32">
        <f t="shared" si="4"/>
        <v>0.5</v>
      </c>
      <c r="M302" s="24" t="s">
        <v>35</v>
      </c>
      <c r="N302" s="7"/>
      <c r="O302" s="29" t="s">
        <v>48</v>
      </c>
    </row>
    <row r="303" spans="1:15" ht="28.8" hidden="1" x14ac:dyDescent="0.3">
      <c r="A303" s="9">
        <v>44888</v>
      </c>
      <c r="B303" s="10" t="s">
        <v>246</v>
      </c>
      <c r="C303" s="11" t="s">
        <v>87</v>
      </c>
      <c r="D303" s="11" t="s">
        <v>276</v>
      </c>
      <c r="E303" s="34" t="s">
        <v>311</v>
      </c>
      <c r="F303" s="11" t="s">
        <v>15</v>
      </c>
      <c r="G303" s="11">
        <v>25</v>
      </c>
      <c r="H303" s="11" t="s">
        <v>84</v>
      </c>
      <c r="I303" s="32" t="s">
        <v>47</v>
      </c>
      <c r="J303" s="32">
        <v>50</v>
      </c>
      <c r="K303" s="64">
        <v>5.5</v>
      </c>
      <c r="L303" s="32">
        <f t="shared" si="4"/>
        <v>0.5</v>
      </c>
      <c r="M303" s="24" t="s">
        <v>35</v>
      </c>
      <c r="N303" s="7"/>
      <c r="O303" s="29" t="s">
        <v>48</v>
      </c>
    </row>
    <row r="304" spans="1:15" ht="28.8" hidden="1" x14ac:dyDescent="0.3">
      <c r="A304" s="9">
        <v>44888</v>
      </c>
      <c r="B304" s="10" t="s">
        <v>246</v>
      </c>
      <c r="C304" s="11" t="s">
        <v>82</v>
      </c>
      <c r="D304" s="11" t="s">
        <v>276</v>
      </c>
      <c r="E304" s="34" t="s">
        <v>312</v>
      </c>
      <c r="F304" s="11" t="s">
        <v>15</v>
      </c>
      <c r="G304" s="11">
        <v>25</v>
      </c>
      <c r="H304" s="11" t="s">
        <v>75</v>
      </c>
      <c r="I304" s="32" t="s">
        <v>47</v>
      </c>
      <c r="J304" s="32">
        <v>50</v>
      </c>
      <c r="K304" s="64">
        <v>5.5</v>
      </c>
      <c r="L304" s="32">
        <f t="shared" si="4"/>
        <v>0.5</v>
      </c>
      <c r="M304" s="24" t="s">
        <v>35</v>
      </c>
      <c r="N304" s="7"/>
      <c r="O304" s="29" t="s">
        <v>48</v>
      </c>
    </row>
    <row r="305" spans="1:15" ht="28.8" hidden="1" x14ac:dyDescent="0.3">
      <c r="A305" s="9">
        <v>44888</v>
      </c>
      <c r="B305" s="10" t="s">
        <v>246</v>
      </c>
      <c r="C305" s="11" t="s">
        <v>87</v>
      </c>
      <c r="D305" s="11" t="s">
        <v>276</v>
      </c>
      <c r="E305" s="34" t="s">
        <v>313</v>
      </c>
      <c r="F305" s="11" t="s">
        <v>15</v>
      </c>
      <c r="G305" s="11">
        <v>25</v>
      </c>
      <c r="H305" s="11" t="s">
        <v>75</v>
      </c>
      <c r="I305" s="32" t="s">
        <v>34</v>
      </c>
      <c r="J305" s="32">
        <v>50</v>
      </c>
      <c r="K305" s="64">
        <v>5.5</v>
      </c>
      <c r="L305" s="32">
        <f t="shared" si="4"/>
        <v>0.5</v>
      </c>
      <c r="M305" s="24" t="s">
        <v>35</v>
      </c>
      <c r="N305" s="7"/>
      <c r="O305" s="29" t="s">
        <v>36</v>
      </c>
    </row>
    <row r="306" spans="1:15" x14ac:dyDescent="0.3">
      <c r="A306" s="9">
        <v>44888</v>
      </c>
      <c r="B306" s="10" t="s">
        <v>246</v>
      </c>
      <c r="C306" s="11" t="s">
        <v>82</v>
      </c>
      <c r="D306" s="11" t="s">
        <v>276</v>
      </c>
      <c r="E306" s="34" t="s">
        <v>314</v>
      </c>
      <c r="F306" s="11" t="s">
        <v>15</v>
      </c>
      <c r="G306" s="11">
        <v>25</v>
      </c>
      <c r="H306" s="11" t="s">
        <v>84</v>
      </c>
      <c r="I306" s="28" t="s">
        <v>100</v>
      </c>
      <c r="J306" s="28">
        <v>50</v>
      </c>
      <c r="K306" s="64">
        <v>5.5</v>
      </c>
      <c r="L306" s="32">
        <f t="shared" si="4"/>
        <v>0.5</v>
      </c>
      <c r="M306" s="17"/>
      <c r="N306" s="24" t="s">
        <v>35</v>
      </c>
      <c r="O306" s="28"/>
    </row>
    <row r="307" spans="1:15" hidden="1" x14ac:dyDescent="0.3">
      <c r="A307" s="9">
        <v>44888</v>
      </c>
      <c r="B307" s="10" t="s">
        <v>246</v>
      </c>
      <c r="C307" s="11" t="s">
        <v>20</v>
      </c>
      <c r="D307" s="11" t="s">
        <v>258</v>
      </c>
      <c r="E307" s="34" t="s">
        <v>259</v>
      </c>
      <c r="F307" s="11" t="s">
        <v>211</v>
      </c>
      <c r="G307" s="11">
        <v>80</v>
      </c>
      <c r="H307" s="11" t="s">
        <v>16</v>
      </c>
      <c r="I307" s="32" t="s">
        <v>51</v>
      </c>
      <c r="J307" s="37">
        <v>100</v>
      </c>
      <c r="K307" s="64">
        <v>5.5</v>
      </c>
      <c r="L307" s="32">
        <f t="shared" si="4"/>
        <v>0.8</v>
      </c>
      <c r="M307" s="21" t="s">
        <v>18</v>
      </c>
      <c r="N307" s="7"/>
      <c r="O307" s="25" t="s">
        <v>52</v>
      </c>
    </row>
    <row r="308" spans="1:15" x14ac:dyDescent="0.3">
      <c r="A308" s="9">
        <v>44888</v>
      </c>
      <c r="B308" s="10" t="s">
        <v>246</v>
      </c>
      <c r="C308" s="11" t="s">
        <v>82</v>
      </c>
      <c r="D308" s="11" t="s">
        <v>276</v>
      </c>
      <c r="E308" s="34" t="s">
        <v>315</v>
      </c>
      <c r="F308" s="11" t="s">
        <v>15</v>
      </c>
      <c r="G308" s="11">
        <v>25</v>
      </c>
      <c r="H308" s="11" t="s">
        <v>84</v>
      </c>
      <c r="I308" s="28" t="s">
        <v>100</v>
      </c>
      <c r="J308" s="28">
        <v>50</v>
      </c>
      <c r="K308" s="64">
        <v>5.5</v>
      </c>
      <c r="L308" s="32">
        <f t="shared" si="4"/>
        <v>0.5</v>
      </c>
      <c r="M308" s="17"/>
      <c r="N308" s="24" t="s">
        <v>35</v>
      </c>
      <c r="O308" s="28"/>
    </row>
    <row r="309" spans="1:15" ht="28.8" hidden="1" x14ac:dyDescent="0.3">
      <c r="A309" s="9">
        <v>44888</v>
      </c>
      <c r="B309" s="10" t="s">
        <v>246</v>
      </c>
      <c r="C309" s="11" t="s">
        <v>20</v>
      </c>
      <c r="D309" s="11" t="s">
        <v>253</v>
      </c>
      <c r="E309" s="34" t="s">
        <v>260</v>
      </c>
      <c r="F309" s="11" t="s">
        <v>255</v>
      </c>
      <c r="G309" s="11">
        <v>130</v>
      </c>
      <c r="H309" s="11" t="s">
        <v>249</v>
      </c>
      <c r="I309" s="38" t="s">
        <v>256</v>
      </c>
      <c r="J309" s="38"/>
      <c r="K309" s="64">
        <v>5.5</v>
      </c>
      <c r="L309" s="32" t="e">
        <f t="shared" si="4"/>
        <v>#DIV/0!</v>
      </c>
      <c r="M309" s="16"/>
      <c r="N309" s="16" t="s">
        <v>257</v>
      </c>
      <c r="O309" s="32"/>
    </row>
    <row r="310" spans="1:15" ht="28.8" hidden="1" x14ac:dyDescent="0.3">
      <c r="A310" s="9">
        <v>44889</v>
      </c>
      <c r="B310" s="10" t="s">
        <v>246</v>
      </c>
      <c r="C310" s="11" t="s">
        <v>76</v>
      </c>
      <c r="D310" s="11" t="s">
        <v>276</v>
      </c>
      <c r="E310" s="34" t="s">
        <v>316</v>
      </c>
      <c r="F310" s="11" t="s">
        <v>15</v>
      </c>
      <c r="G310" s="11">
        <v>25</v>
      </c>
      <c r="H310" s="11" t="s">
        <v>84</v>
      </c>
      <c r="I310" s="32" t="s">
        <v>34</v>
      </c>
      <c r="J310" s="32">
        <v>50</v>
      </c>
      <c r="K310" s="64">
        <v>5.5</v>
      </c>
      <c r="L310" s="32">
        <f t="shared" si="4"/>
        <v>0.5</v>
      </c>
      <c r="M310" s="24" t="s">
        <v>35</v>
      </c>
      <c r="N310" s="7"/>
      <c r="O310" s="29" t="s">
        <v>36</v>
      </c>
    </row>
    <row r="311" spans="1:15" ht="28.8" hidden="1" x14ac:dyDescent="0.3">
      <c r="A311" s="9">
        <v>44889</v>
      </c>
      <c r="B311" s="10" t="s">
        <v>246</v>
      </c>
      <c r="C311" s="11" t="s">
        <v>12</v>
      </c>
      <c r="D311" s="11" t="s">
        <v>276</v>
      </c>
      <c r="E311" s="34" t="s">
        <v>317</v>
      </c>
      <c r="F311" s="11" t="s">
        <v>15</v>
      </c>
      <c r="G311" s="11">
        <v>25</v>
      </c>
      <c r="H311" s="11" t="s">
        <v>84</v>
      </c>
      <c r="I311" s="32" t="s">
        <v>34</v>
      </c>
      <c r="J311" s="32">
        <v>50</v>
      </c>
      <c r="K311" s="64">
        <v>5.5</v>
      </c>
      <c r="L311" s="32">
        <f t="shared" si="4"/>
        <v>0.5</v>
      </c>
      <c r="M311" s="24" t="s">
        <v>35</v>
      </c>
      <c r="N311" s="7"/>
      <c r="O311" s="29" t="s">
        <v>36</v>
      </c>
    </row>
    <row r="312" spans="1:15" ht="28.8" hidden="1" x14ac:dyDescent="0.3">
      <c r="A312" s="9">
        <v>44889</v>
      </c>
      <c r="B312" s="10" t="s">
        <v>246</v>
      </c>
      <c r="C312" s="11" t="s">
        <v>76</v>
      </c>
      <c r="D312" s="11" t="s">
        <v>276</v>
      </c>
      <c r="E312" s="34" t="s">
        <v>318</v>
      </c>
      <c r="F312" s="11" t="s">
        <v>15</v>
      </c>
      <c r="G312" s="11">
        <v>25</v>
      </c>
      <c r="H312" s="11" t="s">
        <v>84</v>
      </c>
      <c r="I312" s="32" t="s">
        <v>34</v>
      </c>
      <c r="J312" s="32">
        <v>50</v>
      </c>
      <c r="K312" s="64">
        <v>5.5</v>
      </c>
      <c r="L312" s="32">
        <f t="shared" si="4"/>
        <v>0.5</v>
      </c>
      <c r="M312" s="24" t="s">
        <v>35</v>
      </c>
      <c r="N312" s="7"/>
      <c r="O312" s="29" t="s">
        <v>36</v>
      </c>
    </row>
    <row r="313" spans="1:15" ht="28.8" hidden="1" x14ac:dyDescent="0.3">
      <c r="A313" s="9">
        <v>44889</v>
      </c>
      <c r="B313" s="10" t="s">
        <v>246</v>
      </c>
      <c r="C313" s="11" t="s">
        <v>12</v>
      </c>
      <c r="D313" s="11" t="s">
        <v>276</v>
      </c>
      <c r="E313" s="34" t="s">
        <v>319</v>
      </c>
      <c r="F313" s="11" t="s">
        <v>15</v>
      </c>
      <c r="G313" s="11">
        <v>25</v>
      </c>
      <c r="H313" s="11" t="s">
        <v>84</v>
      </c>
      <c r="I313" s="32" t="s">
        <v>34</v>
      </c>
      <c r="J313" s="32">
        <v>50</v>
      </c>
      <c r="K313" s="64">
        <v>5.5</v>
      </c>
      <c r="L313" s="32">
        <f t="shared" si="4"/>
        <v>0.5</v>
      </c>
      <c r="M313" s="24" t="s">
        <v>35</v>
      </c>
      <c r="N313" s="7"/>
      <c r="O313" s="29" t="s">
        <v>36</v>
      </c>
    </row>
    <row r="314" spans="1:15" hidden="1" x14ac:dyDescent="0.3">
      <c r="A314" s="9">
        <v>44889</v>
      </c>
      <c r="B314" s="10" t="s">
        <v>246</v>
      </c>
      <c r="C314" s="11" t="s">
        <v>20</v>
      </c>
      <c r="D314" s="11" t="s">
        <v>271</v>
      </c>
      <c r="E314" s="34" t="s">
        <v>272</v>
      </c>
      <c r="F314" s="11" t="s">
        <v>15</v>
      </c>
      <c r="G314" s="11">
        <v>60</v>
      </c>
      <c r="H314" s="11" t="s">
        <v>16</v>
      </c>
      <c r="I314" s="32" t="s">
        <v>51</v>
      </c>
      <c r="J314" s="37">
        <v>100</v>
      </c>
      <c r="K314" s="64">
        <v>5.5</v>
      </c>
      <c r="L314" s="32">
        <f t="shared" si="4"/>
        <v>0.6</v>
      </c>
      <c r="M314" s="21" t="s">
        <v>18</v>
      </c>
      <c r="N314" s="7"/>
      <c r="O314" s="25" t="s">
        <v>52</v>
      </c>
    </row>
    <row r="315" spans="1:15" hidden="1" x14ac:dyDescent="0.3">
      <c r="A315" s="9">
        <v>44889</v>
      </c>
      <c r="B315" s="10" t="s">
        <v>246</v>
      </c>
      <c r="C315" s="11" t="s">
        <v>12</v>
      </c>
      <c r="D315" s="11" t="s">
        <v>295</v>
      </c>
      <c r="E315" s="34" t="s">
        <v>296</v>
      </c>
      <c r="F315" s="11" t="s">
        <v>297</v>
      </c>
      <c r="G315" s="11">
        <v>45</v>
      </c>
      <c r="H315" s="11" t="s">
        <v>16</v>
      </c>
      <c r="I315" s="32" t="s">
        <v>17</v>
      </c>
      <c r="J315" s="32">
        <v>50</v>
      </c>
      <c r="K315" s="64">
        <v>5.5</v>
      </c>
      <c r="L315" s="32">
        <f t="shared" si="4"/>
        <v>0.9</v>
      </c>
      <c r="M315" s="21" t="s">
        <v>18</v>
      </c>
      <c r="N315" s="7"/>
      <c r="O315" s="25" t="s">
        <v>19</v>
      </c>
    </row>
    <row r="316" spans="1:15" ht="43.2" hidden="1" x14ac:dyDescent="0.3">
      <c r="A316" s="9">
        <v>44889</v>
      </c>
      <c r="B316" s="10" t="s">
        <v>246</v>
      </c>
      <c r="C316" s="11" t="s">
        <v>20</v>
      </c>
      <c r="D316" s="11" t="s">
        <v>247</v>
      </c>
      <c r="E316" s="34" t="s">
        <v>264</v>
      </c>
      <c r="F316" s="11" t="s">
        <v>15</v>
      </c>
      <c r="G316" s="11">
        <v>96</v>
      </c>
      <c r="H316" s="11" t="s">
        <v>249</v>
      </c>
      <c r="I316" s="32" t="s">
        <v>250</v>
      </c>
      <c r="J316" s="37">
        <v>100</v>
      </c>
      <c r="K316" s="37">
        <v>5.5</v>
      </c>
      <c r="L316" s="32">
        <f t="shared" si="4"/>
        <v>0.96</v>
      </c>
      <c r="M316" s="23" t="s">
        <v>251</v>
      </c>
      <c r="N316" s="7"/>
      <c r="O316" s="30" t="s">
        <v>252</v>
      </c>
    </row>
    <row r="317" spans="1:15" ht="28.8" hidden="1" x14ac:dyDescent="0.3">
      <c r="A317" s="9">
        <v>44889</v>
      </c>
      <c r="B317" s="10" t="s">
        <v>246</v>
      </c>
      <c r="C317" s="11" t="s">
        <v>20</v>
      </c>
      <c r="D317" s="11" t="s">
        <v>253</v>
      </c>
      <c r="E317" s="34" t="s">
        <v>265</v>
      </c>
      <c r="F317" s="11" t="s">
        <v>255</v>
      </c>
      <c r="G317" s="11">
        <v>130</v>
      </c>
      <c r="H317" s="11" t="s">
        <v>249</v>
      </c>
      <c r="I317" s="38" t="s">
        <v>256</v>
      </c>
      <c r="J317" s="38"/>
      <c r="K317" s="64">
        <v>5.5</v>
      </c>
      <c r="L317" s="32" t="e">
        <f t="shared" si="4"/>
        <v>#DIV/0!</v>
      </c>
      <c r="M317" s="16"/>
      <c r="N317" s="16" t="s">
        <v>257</v>
      </c>
      <c r="O317" s="32"/>
    </row>
    <row r="318" spans="1:15" ht="28.8" hidden="1" x14ac:dyDescent="0.3">
      <c r="A318" s="9">
        <v>44890</v>
      </c>
      <c r="B318" s="10" t="s">
        <v>246</v>
      </c>
      <c r="C318" s="11" t="s">
        <v>82</v>
      </c>
      <c r="D318" s="11" t="s">
        <v>276</v>
      </c>
      <c r="E318" s="34" t="s">
        <v>320</v>
      </c>
      <c r="F318" s="11" t="s">
        <v>15</v>
      </c>
      <c r="G318" s="11">
        <v>25</v>
      </c>
      <c r="H318" s="11" t="s">
        <v>84</v>
      </c>
      <c r="I318" s="32" t="s">
        <v>47</v>
      </c>
      <c r="J318" s="32">
        <v>50</v>
      </c>
      <c r="K318" s="64">
        <v>5.5</v>
      </c>
      <c r="L318" s="32">
        <f t="shared" si="4"/>
        <v>0.5</v>
      </c>
      <c r="M318" s="24" t="s">
        <v>35</v>
      </c>
      <c r="N318" s="7"/>
      <c r="O318" s="29" t="s">
        <v>48</v>
      </c>
    </row>
    <row r="319" spans="1:15" ht="28.8" hidden="1" x14ac:dyDescent="0.3">
      <c r="A319" s="9">
        <v>44890</v>
      </c>
      <c r="B319" s="10" t="s">
        <v>246</v>
      </c>
      <c r="C319" s="11" t="s">
        <v>87</v>
      </c>
      <c r="D319" s="11" t="s">
        <v>276</v>
      </c>
      <c r="E319" s="34" t="s">
        <v>321</v>
      </c>
      <c r="F319" s="11" t="s">
        <v>15</v>
      </c>
      <c r="G319" s="11">
        <v>25</v>
      </c>
      <c r="H319" s="11" t="s">
        <v>84</v>
      </c>
      <c r="I319" s="32" t="s">
        <v>47</v>
      </c>
      <c r="J319" s="32">
        <v>50</v>
      </c>
      <c r="K319" s="64">
        <v>5.5</v>
      </c>
      <c r="L319" s="32">
        <f t="shared" si="4"/>
        <v>0.5</v>
      </c>
      <c r="M319" s="24" t="s">
        <v>35</v>
      </c>
      <c r="N319" s="7"/>
      <c r="O319" s="29" t="s">
        <v>48</v>
      </c>
    </row>
    <row r="320" spans="1:15" ht="28.8" hidden="1" x14ac:dyDescent="0.3">
      <c r="A320" s="9">
        <v>44890</v>
      </c>
      <c r="B320" s="10" t="s">
        <v>246</v>
      </c>
      <c r="C320" s="11" t="s">
        <v>82</v>
      </c>
      <c r="D320" s="11" t="s">
        <v>276</v>
      </c>
      <c r="E320" s="34" t="s">
        <v>322</v>
      </c>
      <c r="F320" s="11" t="s">
        <v>15</v>
      </c>
      <c r="G320" s="11">
        <v>25</v>
      </c>
      <c r="H320" s="11" t="s">
        <v>84</v>
      </c>
      <c r="I320" s="32" t="s">
        <v>47</v>
      </c>
      <c r="J320" s="32">
        <v>50</v>
      </c>
      <c r="K320" s="64">
        <v>5.5</v>
      </c>
      <c r="L320" s="32">
        <f t="shared" si="4"/>
        <v>0.5</v>
      </c>
      <c r="M320" s="24" t="s">
        <v>35</v>
      </c>
      <c r="N320" s="7"/>
      <c r="O320" s="29" t="s">
        <v>48</v>
      </c>
    </row>
    <row r="321" spans="1:15" ht="28.8" hidden="1" x14ac:dyDescent="0.3">
      <c r="A321" s="9">
        <v>44890</v>
      </c>
      <c r="B321" s="10" t="s">
        <v>246</v>
      </c>
      <c r="C321" s="11" t="s">
        <v>87</v>
      </c>
      <c r="D321" s="11" t="s">
        <v>276</v>
      </c>
      <c r="E321" s="34" t="s">
        <v>323</v>
      </c>
      <c r="F321" s="11" t="s">
        <v>15</v>
      </c>
      <c r="G321" s="11">
        <v>25</v>
      </c>
      <c r="H321" s="11" t="s">
        <v>84</v>
      </c>
      <c r="I321" s="32" t="s">
        <v>47</v>
      </c>
      <c r="J321" s="32">
        <v>50</v>
      </c>
      <c r="K321" s="64">
        <v>5.5</v>
      </c>
      <c r="L321" s="32">
        <f t="shared" si="4"/>
        <v>0.5</v>
      </c>
      <c r="M321" s="24" t="s">
        <v>35</v>
      </c>
      <c r="N321" s="7"/>
      <c r="O321" s="29" t="s">
        <v>48</v>
      </c>
    </row>
    <row r="322" spans="1:15" hidden="1" x14ac:dyDescent="0.3">
      <c r="A322" s="9">
        <v>44890</v>
      </c>
      <c r="B322" s="10" t="s">
        <v>246</v>
      </c>
      <c r="C322" s="11" t="s">
        <v>242</v>
      </c>
      <c r="D322" s="11" t="s">
        <v>258</v>
      </c>
      <c r="E322" s="34" t="s">
        <v>324</v>
      </c>
      <c r="F322" s="11" t="s">
        <v>325</v>
      </c>
      <c r="G322" s="11">
        <v>85</v>
      </c>
      <c r="H322" s="11" t="s">
        <v>245</v>
      </c>
      <c r="I322" s="32" t="s">
        <v>51</v>
      </c>
      <c r="J322" s="37">
        <v>100</v>
      </c>
      <c r="K322" s="64">
        <v>5.5</v>
      </c>
      <c r="L322" s="32">
        <f t="shared" ref="L322:L385" si="5">G322/J322</f>
        <v>0.85</v>
      </c>
      <c r="M322" s="21" t="s">
        <v>18</v>
      </c>
      <c r="N322" s="7"/>
      <c r="O322" s="25" t="s">
        <v>52</v>
      </c>
    </row>
    <row r="323" spans="1:15" ht="28.8" hidden="1" x14ac:dyDescent="0.3">
      <c r="A323" s="9">
        <v>44890</v>
      </c>
      <c r="B323" s="10" t="s">
        <v>246</v>
      </c>
      <c r="C323" s="11" t="s">
        <v>20</v>
      </c>
      <c r="D323" s="11" t="s">
        <v>253</v>
      </c>
      <c r="E323" s="34" t="s">
        <v>267</v>
      </c>
      <c r="F323" s="11" t="s">
        <v>255</v>
      </c>
      <c r="G323" s="11">
        <v>130</v>
      </c>
      <c r="H323" s="11" t="s">
        <v>249</v>
      </c>
      <c r="I323" s="38" t="s">
        <v>256</v>
      </c>
      <c r="J323" s="38"/>
      <c r="K323" s="64">
        <v>5.5</v>
      </c>
      <c r="L323" s="32" t="e">
        <f t="shared" si="5"/>
        <v>#DIV/0!</v>
      </c>
      <c r="M323" s="16"/>
      <c r="N323" s="16" t="s">
        <v>257</v>
      </c>
      <c r="O323" s="32"/>
    </row>
    <row r="324" spans="1:15" ht="28.8" hidden="1" x14ac:dyDescent="0.3">
      <c r="A324" s="9">
        <v>44893</v>
      </c>
      <c r="B324" s="10" t="s">
        <v>246</v>
      </c>
      <c r="C324" s="11" t="s">
        <v>82</v>
      </c>
      <c r="D324" s="11" t="s">
        <v>276</v>
      </c>
      <c r="E324" s="34" t="s">
        <v>326</v>
      </c>
      <c r="F324" s="11" t="s">
        <v>15</v>
      </c>
      <c r="G324" s="11">
        <v>25</v>
      </c>
      <c r="H324" s="11" t="s">
        <v>84</v>
      </c>
      <c r="I324" s="32" t="s">
        <v>34</v>
      </c>
      <c r="J324" s="32">
        <v>50</v>
      </c>
      <c r="K324" s="64">
        <v>5.5</v>
      </c>
      <c r="L324" s="32">
        <f t="shared" si="5"/>
        <v>0.5</v>
      </c>
      <c r="M324" s="24" t="s">
        <v>35</v>
      </c>
      <c r="N324" s="7"/>
      <c r="O324" s="29" t="s">
        <v>36</v>
      </c>
    </row>
    <row r="325" spans="1:15" ht="28.8" hidden="1" x14ac:dyDescent="0.3">
      <c r="A325" s="9">
        <v>44893</v>
      </c>
      <c r="B325" s="10" t="s">
        <v>246</v>
      </c>
      <c r="C325" s="11" t="s">
        <v>87</v>
      </c>
      <c r="D325" s="11" t="s">
        <v>276</v>
      </c>
      <c r="E325" s="34" t="s">
        <v>327</v>
      </c>
      <c r="F325" s="11" t="s">
        <v>15</v>
      </c>
      <c r="G325" s="11">
        <v>25</v>
      </c>
      <c r="H325" s="11" t="s">
        <v>84</v>
      </c>
      <c r="I325" s="32" t="s">
        <v>34</v>
      </c>
      <c r="J325" s="32">
        <v>50</v>
      </c>
      <c r="K325" s="64">
        <v>5.5</v>
      </c>
      <c r="L325" s="32">
        <f t="shared" si="5"/>
        <v>0.5</v>
      </c>
      <c r="M325" s="24" t="s">
        <v>35</v>
      </c>
      <c r="N325" s="7"/>
      <c r="O325" s="29" t="s">
        <v>36</v>
      </c>
    </row>
    <row r="326" spans="1:15" ht="28.8" hidden="1" x14ac:dyDescent="0.3">
      <c r="A326" s="9">
        <v>44893</v>
      </c>
      <c r="B326" s="10" t="s">
        <v>246</v>
      </c>
      <c r="C326" s="11" t="s">
        <v>82</v>
      </c>
      <c r="D326" s="11" t="s">
        <v>276</v>
      </c>
      <c r="E326" s="34" t="s">
        <v>328</v>
      </c>
      <c r="F326" s="11" t="s">
        <v>15</v>
      </c>
      <c r="G326" s="11">
        <v>25</v>
      </c>
      <c r="H326" s="11" t="s">
        <v>84</v>
      </c>
      <c r="I326" s="32" t="s">
        <v>34</v>
      </c>
      <c r="J326" s="32">
        <v>50</v>
      </c>
      <c r="K326" s="64">
        <v>5.5</v>
      </c>
      <c r="L326" s="32">
        <f t="shared" si="5"/>
        <v>0.5</v>
      </c>
      <c r="M326" s="24" t="s">
        <v>35</v>
      </c>
      <c r="N326" s="7"/>
      <c r="O326" s="29" t="s">
        <v>36</v>
      </c>
    </row>
    <row r="327" spans="1:15" ht="28.8" hidden="1" x14ac:dyDescent="0.3">
      <c r="A327" s="9">
        <v>44893</v>
      </c>
      <c r="B327" s="10" t="s">
        <v>246</v>
      </c>
      <c r="C327" s="11" t="s">
        <v>87</v>
      </c>
      <c r="D327" s="11" t="s">
        <v>276</v>
      </c>
      <c r="E327" s="34" t="s">
        <v>329</v>
      </c>
      <c r="F327" s="11" t="s">
        <v>15</v>
      </c>
      <c r="G327" s="11">
        <v>25</v>
      </c>
      <c r="H327" s="11" t="s">
        <v>84</v>
      </c>
      <c r="I327" s="32" t="s">
        <v>34</v>
      </c>
      <c r="J327" s="32">
        <v>50</v>
      </c>
      <c r="K327" s="64">
        <v>5.5</v>
      </c>
      <c r="L327" s="32">
        <f t="shared" si="5"/>
        <v>0.5</v>
      </c>
      <c r="M327" s="24" t="s">
        <v>35</v>
      </c>
      <c r="N327" s="7"/>
      <c r="O327" s="29" t="s">
        <v>36</v>
      </c>
    </row>
    <row r="328" spans="1:15" ht="43.2" hidden="1" x14ac:dyDescent="0.3">
      <c r="A328" s="9">
        <v>44893</v>
      </c>
      <c r="B328" s="10" t="s">
        <v>246</v>
      </c>
      <c r="C328" s="11" t="s">
        <v>20</v>
      </c>
      <c r="D328" s="11" t="s">
        <v>247</v>
      </c>
      <c r="E328" s="34" t="s">
        <v>248</v>
      </c>
      <c r="F328" s="11" t="s">
        <v>15</v>
      </c>
      <c r="G328" s="11">
        <v>96</v>
      </c>
      <c r="H328" s="11" t="s">
        <v>249</v>
      </c>
      <c r="I328" s="32" t="s">
        <v>250</v>
      </c>
      <c r="J328" s="37">
        <v>100</v>
      </c>
      <c r="K328" s="37">
        <v>5.5</v>
      </c>
      <c r="L328" s="32">
        <f t="shared" si="5"/>
        <v>0.96</v>
      </c>
      <c r="M328" s="23" t="s">
        <v>251</v>
      </c>
      <c r="N328" s="7"/>
      <c r="O328" s="30" t="s">
        <v>252</v>
      </c>
    </row>
    <row r="329" spans="1:15" ht="28.8" hidden="1" x14ac:dyDescent="0.3">
      <c r="A329" s="9">
        <v>44894</v>
      </c>
      <c r="B329" s="10" t="s">
        <v>246</v>
      </c>
      <c r="C329" s="11" t="s">
        <v>76</v>
      </c>
      <c r="D329" s="11" t="s">
        <v>276</v>
      </c>
      <c r="E329" s="34" t="s">
        <v>330</v>
      </c>
      <c r="F329" s="11" t="s">
        <v>15</v>
      </c>
      <c r="G329" s="11">
        <v>25</v>
      </c>
      <c r="H329" s="11" t="s">
        <v>84</v>
      </c>
      <c r="I329" s="32" t="s">
        <v>47</v>
      </c>
      <c r="J329" s="32">
        <v>50</v>
      </c>
      <c r="K329" s="64">
        <v>5.5</v>
      </c>
      <c r="L329" s="32">
        <f t="shared" si="5"/>
        <v>0.5</v>
      </c>
      <c r="M329" s="24" t="s">
        <v>35</v>
      </c>
      <c r="N329" s="7"/>
      <c r="O329" s="29" t="s">
        <v>48</v>
      </c>
    </row>
    <row r="330" spans="1:15" ht="28.8" hidden="1" x14ac:dyDescent="0.3">
      <c r="A330" s="9">
        <v>44894</v>
      </c>
      <c r="B330" s="10" t="s">
        <v>246</v>
      </c>
      <c r="C330" s="11" t="s">
        <v>12</v>
      </c>
      <c r="D330" s="11" t="s">
        <v>276</v>
      </c>
      <c r="E330" s="34" t="s">
        <v>331</v>
      </c>
      <c r="F330" s="11" t="s">
        <v>15</v>
      </c>
      <c r="G330" s="11">
        <v>25</v>
      </c>
      <c r="H330" s="11" t="s">
        <v>84</v>
      </c>
      <c r="I330" s="32" t="s">
        <v>47</v>
      </c>
      <c r="J330" s="32">
        <v>50</v>
      </c>
      <c r="K330" s="64">
        <v>5.5</v>
      </c>
      <c r="L330" s="32">
        <f t="shared" si="5"/>
        <v>0.5</v>
      </c>
      <c r="M330" s="24" t="s">
        <v>35</v>
      </c>
      <c r="N330" s="7"/>
      <c r="O330" s="29" t="s">
        <v>48</v>
      </c>
    </row>
    <row r="331" spans="1:15" ht="28.8" hidden="1" x14ac:dyDescent="0.3">
      <c r="A331" s="9">
        <v>44894</v>
      </c>
      <c r="B331" s="10" t="s">
        <v>246</v>
      </c>
      <c r="C331" s="11" t="s">
        <v>20</v>
      </c>
      <c r="D331" s="11" t="s">
        <v>332</v>
      </c>
      <c r="E331" s="34" t="s">
        <v>333</v>
      </c>
      <c r="F331" s="11" t="s">
        <v>15</v>
      </c>
      <c r="G331" s="11">
        <v>45</v>
      </c>
      <c r="H331" s="11" t="s">
        <v>16</v>
      </c>
      <c r="I331" s="32" t="s">
        <v>34</v>
      </c>
      <c r="J331" s="32">
        <v>50</v>
      </c>
      <c r="K331" s="64">
        <v>5.5</v>
      </c>
      <c r="L331" s="32">
        <f t="shared" si="5"/>
        <v>0.9</v>
      </c>
      <c r="M331" s="24" t="s">
        <v>35</v>
      </c>
      <c r="N331" s="7"/>
      <c r="O331" s="29" t="s">
        <v>36</v>
      </c>
    </row>
    <row r="332" spans="1:15" ht="28.8" hidden="1" x14ac:dyDescent="0.3">
      <c r="A332" s="9">
        <v>44894</v>
      </c>
      <c r="B332" s="10" t="s">
        <v>246</v>
      </c>
      <c r="C332" s="11" t="s">
        <v>20</v>
      </c>
      <c r="D332" s="11" t="s">
        <v>253</v>
      </c>
      <c r="E332" s="34" t="s">
        <v>254</v>
      </c>
      <c r="F332" s="11" t="s">
        <v>255</v>
      </c>
      <c r="G332" s="11">
        <v>130</v>
      </c>
      <c r="H332" s="11" t="s">
        <v>249</v>
      </c>
      <c r="I332" s="38" t="s">
        <v>256</v>
      </c>
      <c r="J332" s="38"/>
      <c r="K332" s="64">
        <v>5.5</v>
      </c>
      <c r="L332" s="32" t="e">
        <f t="shared" si="5"/>
        <v>#DIV/0!</v>
      </c>
      <c r="M332" s="16"/>
      <c r="N332" s="16" t="s">
        <v>257</v>
      </c>
      <c r="O332" s="32"/>
    </row>
    <row r="333" spans="1:15" ht="28.8" hidden="1" x14ac:dyDescent="0.3">
      <c r="A333" s="9">
        <v>44895</v>
      </c>
      <c r="B333" s="10" t="s">
        <v>246</v>
      </c>
      <c r="C333" s="11" t="s">
        <v>12</v>
      </c>
      <c r="D333" s="11" t="s">
        <v>332</v>
      </c>
      <c r="E333" s="34" t="s">
        <v>334</v>
      </c>
      <c r="F333" s="11" t="s">
        <v>15</v>
      </c>
      <c r="G333" s="11">
        <v>45</v>
      </c>
      <c r="H333" s="11" t="s">
        <v>16</v>
      </c>
      <c r="I333" s="32" t="s">
        <v>34</v>
      </c>
      <c r="J333" s="32">
        <v>50</v>
      </c>
      <c r="K333" s="64">
        <v>5.5</v>
      </c>
      <c r="L333" s="32">
        <f t="shared" si="5"/>
        <v>0.9</v>
      </c>
      <c r="M333" s="24" t="s">
        <v>35</v>
      </c>
      <c r="N333" s="7"/>
      <c r="O333" s="29" t="s">
        <v>36</v>
      </c>
    </row>
    <row r="334" spans="1:15" hidden="1" x14ac:dyDescent="0.3">
      <c r="A334" s="9">
        <v>44895</v>
      </c>
      <c r="B334" s="10" t="s">
        <v>246</v>
      </c>
      <c r="C334" s="11" t="s">
        <v>20</v>
      </c>
      <c r="D334" s="11" t="s">
        <v>258</v>
      </c>
      <c r="E334" s="34" t="s">
        <v>259</v>
      </c>
      <c r="F334" s="11" t="s">
        <v>211</v>
      </c>
      <c r="G334" s="11">
        <v>80</v>
      </c>
      <c r="H334" s="11" t="s">
        <v>16</v>
      </c>
      <c r="I334" s="32" t="s">
        <v>51</v>
      </c>
      <c r="J334" s="37">
        <v>100</v>
      </c>
      <c r="K334" s="64">
        <v>5.5</v>
      </c>
      <c r="L334" s="32">
        <f t="shared" si="5"/>
        <v>0.8</v>
      </c>
      <c r="M334" s="21" t="s">
        <v>18</v>
      </c>
      <c r="N334" s="7"/>
      <c r="O334" s="25" t="s">
        <v>52</v>
      </c>
    </row>
    <row r="335" spans="1:15" ht="28.8" hidden="1" x14ac:dyDescent="0.3">
      <c r="A335" s="9">
        <v>44895</v>
      </c>
      <c r="B335" s="10" t="s">
        <v>246</v>
      </c>
      <c r="C335" s="11" t="s">
        <v>20</v>
      </c>
      <c r="D335" s="11" t="s">
        <v>253</v>
      </c>
      <c r="E335" s="34" t="s">
        <v>260</v>
      </c>
      <c r="F335" s="11" t="s">
        <v>255</v>
      </c>
      <c r="G335" s="11">
        <v>130</v>
      </c>
      <c r="H335" s="11" t="s">
        <v>249</v>
      </c>
      <c r="I335" s="38" t="s">
        <v>256</v>
      </c>
      <c r="J335" s="38"/>
      <c r="K335" s="64">
        <v>5.5</v>
      </c>
      <c r="L335" s="32" t="e">
        <f t="shared" si="5"/>
        <v>#DIV/0!</v>
      </c>
      <c r="M335" s="16"/>
      <c r="N335" s="16" t="s">
        <v>257</v>
      </c>
      <c r="O335" s="32"/>
    </row>
    <row r="336" spans="1:15" ht="28.8" hidden="1" x14ac:dyDescent="0.3">
      <c r="A336" s="9">
        <v>44896</v>
      </c>
      <c r="B336" s="10" t="s">
        <v>246</v>
      </c>
      <c r="C336" s="11" t="s">
        <v>12</v>
      </c>
      <c r="D336" s="11" t="s">
        <v>332</v>
      </c>
      <c r="E336" s="34" t="s">
        <v>335</v>
      </c>
      <c r="F336" s="11" t="s">
        <v>15</v>
      </c>
      <c r="G336" s="11">
        <v>45</v>
      </c>
      <c r="H336" s="11" t="s">
        <v>16</v>
      </c>
      <c r="I336" s="32" t="s">
        <v>34</v>
      </c>
      <c r="J336" s="32">
        <v>50</v>
      </c>
      <c r="K336" s="64">
        <v>5.5</v>
      </c>
      <c r="L336" s="32">
        <f t="shared" si="5"/>
        <v>0.9</v>
      </c>
      <c r="M336" s="24" t="s">
        <v>35</v>
      </c>
      <c r="N336" s="7"/>
      <c r="O336" s="29" t="s">
        <v>36</v>
      </c>
    </row>
    <row r="337" spans="1:15" hidden="1" x14ac:dyDescent="0.3">
      <c r="A337" s="9">
        <v>44896</v>
      </c>
      <c r="B337" s="10" t="s">
        <v>246</v>
      </c>
      <c r="C337" s="11" t="s">
        <v>20</v>
      </c>
      <c r="D337" s="11" t="s">
        <v>271</v>
      </c>
      <c r="E337" s="34" t="s">
        <v>272</v>
      </c>
      <c r="F337" s="11" t="s">
        <v>15</v>
      </c>
      <c r="G337" s="11">
        <v>60</v>
      </c>
      <c r="H337" s="11" t="s">
        <v>16</v>
      </c>
      <c r="I337" s="32" t="s">
        <v>51</v>
      </c>
      <c r="J337" s="37">
        <v>100</v>
      </c>
      <c r="K337" s="64">
        <v>5.5</v>
      </c>
      <c r="L337" s="32">
        <f t="shared" si="5"/>
        <v>0.6</v>
      </c>
      <c r="M337" s="21" t="s">
        <v>18</v>
      </c>
      <c r="N337" s="7"/>
      <c r="O337" s="25" t="s">
        <v>52</v>
      </c>
    </row>
    <row r="338" spans="1:15" hidden="1" x14ac:dyDescent="0.3">
      <c r="A338" s="9">
        <v>44896</v>
      </c>
      <c r="B338" s="10" t="s">
        <v>246</v>
      </c>
      <c r="C338" s="11" t="s">
        <v>12</v>
      </c>
      <c r="D338" s="11" t="s">
        <v>295</v>
      </c>
      <c r="E338" s="34" t="s">
        <v>296</v>
      </c>
      <c r="F338" s="11" t="s">
        <v>297</v>
      </c>
      <c r="G338" s="11">
        <v>45</v>
      </c>
      <c r="H338" s="11" t="s">
        <v>16</v>
      </c>
      <c r="I338" s="32" t="s">
        <v>17</v>
      </c>
      <c r="J338" s="32">
        <v>50</v>
      </c>
      <c r="K338" s="64">
        <v>5.5</v>
      </c>
      <c r="L338" s="32">
        <f t="shared" si="5"/>
        <v>0.9</v>
      </c>
      <c r="M338" s="21" t="s">
        <v>18</v>
      </c>
      <c r="N338" s="7"/>
      <c r="O338" s="25" t="s">
        <v>19</v>
      </c>
    </row>
    <row r="339" spans="1:15" ht="43.2" hidden="1" x14ac:dyDescent="0.3">
      <c r="A339" s="9">
        <v>44896</v>
      </c>
      <c r="B339" s="10" t="s">
        <v>246</v>
      </c>
      <c r="C339" s="11" t="s">
        <v>20</v>
      </c>
      <c r="D339" s="11" t="s">
        <v>247</v>
      </c>
      <c r="E339" s="34" t="s">
        <v>264</v>
      </c>
      <c r="F339" s="11" t="s">
        <v>15</v>
      </c>
      <c r="G339" s="11">
        <v>96</v>
      </c>
      <c r="H339" s="11" t="s">
        <v>249</v>
      </c>
      <c r="I339" s="32" t="s">
        <v>250</v>
      </c>
      <c r="J339" s="37">
        <v>100</v>
      </c>
      <c r="K339" s="37">
        <v>5.5</v>
      </c>
      <c r="L339" s="32">
        <f t="shared" si="5"/>
        <v>0.96</v>
      </c>
      <c r="M339" s="23" t="s">
        <v>251</v>
      </c>
      <c r="N339" s="7"/>
      <c r="O339" s="30" t="s">
        <v>252</v>
      </c>
    </row>
    <row r="340" spans="1:15" ht="28.8" hidden="1" x14ac:dyDescent="0.3">
      <c r="A340" s="9">
        <v>44896</v>
      </c>
      <c r="B340" s="10" t="s">
        <v>246</v>
      </c>
      <c r="C340" s="11" t="s">
        <v>20</v>
      </c>
      <c r="D340" s="11" t="s">
        <v>253</v>
      </c>
      <c r="E340" s="34" t="s">
        <v>265</v>
      </c>
      <c r="F340" s="11" t="s">
        <v>255</v>
      </c>
      <c r="G340" s="11">
        <v>130</v>
      </c>
      <c r="H340" s="11" t="s">
        <v>249</v>
      </c>
      <c r="I340" s="38" t="s">
        <v>256</v>
      </c>
      <c r="J340" s="38"/>
      <c r="K340" s="64">
        <v>5.5</v>
      </c>
      <c r="L340" s="32" t="e">
        <f t="shared" si="5"/>
        <v>#DIV/0!</v>
      </c>
      <c r="M340" s="16"/>
      <c r="N340" s="16" t="s">
        <v>257</v>
      </c>
      <c r="O340" s="32"/>
    </row>
    <row r="341" spans="1:15" ht="28.8" hidden="1" x14ac:dyDescent="0.3">
      <c r="A341" s="9">
        <v>44897</v>
      </c>
      <c r="B341" s="10" t="s">
        <v>246</v>
      </c>
      <c r="C341" s="11" t="s">
        <v>12</v>
      </c>
      <c r="D341" s="11" t="s">
        <v>332</v>
      </c>
      <c r="E341" s="34" t="s">
        <v>336</v>
      </c>
      <c r="F341" s="11" t="s">
        <v>15</v>
      </c>
      <c r="G341" s="11">
        <v>45</v>
      </c>
      <c r="H341" s="11" t="s">
        <v>16</v>
      </c>
      <c r="I341" s="32" t="s">
        <v>34</v>
      </c>
      <c r="J341" s="32">
        <v>50</v>
      </c>
      <c r="K341" s="64">
        <v>5.5</v>
      </c>
      <c r="L341" s="32">
        <f t="shared" si="5"/>
        <v>0.9</v>
      </c>
      <c r="M341" s="24" t="s">
        <v>35</v>
      </c>
      <c r="N341" s="7"/>
      <c r="O341" s="29" t="s">
        <v>36</v>
      </c>
    </row>
    <row r="342" spans="1:15" hidden="1" x14ac:dyDescent="0.3">
      <c r="A342" s="9">
        <v>44897</v>
      </c>
      <c r="B342" s="10" t="s">
        <v>246</v>
      </c>
      <c r="C342" s="11" t="s">
        <v>20</v>
      </c>
      <c r="D342" s="11" t="s">
        <v>258</v>
      </c>
      <c r="E342" s="34" t="s">
        <v>266</v>
      </c>
      <c r="F342" s="11" t="s">
        <v>211</v>
      </c>
      <c r="G342" s="11">
        <v>80</v>
      </c>
      <c r="H342" s="11" t="s">
        <v>16</v>
      </c>
      <c r="I342" s="32" t="s">
        <v>51</v>
      </c>
      <c r="J342" s="37">
        <v>100</v>
      </c>
      <c r="K342" s="64">
        <v>5.5</v>
      </c>
      <c r="L342" s="32">
        <f t="shared" si="5"/>
        <v>0.8</v>
      </c>
      <c r="M342" s="21" t="s">
        <v>18</v>
      </c>
      <c r="N342" s="7"/>
      <c r="O342" s="25" t="s">
        <v>52</v>
      </c>
    </row>
    <row r="343" spans="1:15" ht="28.8" hidden="1" x14ac:dyDescent="0.3">
      <c r="A343" s="9">
        <v>44897</v>
      </c>
      <c r="B343" s="10" t="s">
        <v>246</v>
      </c>
      <c r="C343" s="11" t="s">
        <v>20</v>
      </c>
      <c r="D343" s="11" t="s">
        <v>253</v>
      </c>
      <c r="E343" s="34" t="s">
        <v>267</v>
      </c>
      <c r="F343" s="11" t="s">
        <v>255</v>
      </c>
      <c r="G343" s="11">
        <v>130</v>
      </c>
      <c r="H343" s="11" t="s">
        <v>249</v>
      </c>
      <c r="I343" s="38" t="s">
        <v>256</v>
      </c>
      <c r="J343" s="38"/>
      <c r="K343" s="64">
        <v>5.5</v>
      </c>
      <c r="L343" s="32" t="e">
        <f t="shared" si="5"/>
        <v>#DIV/0!</v>
      </c>
      <c r="M343" s="16"/>
      <c r="N343" s="16" t="s">
        <v>257</v>
      </c>
      <c r="O343" s="32"/>
    </row>
    <row r="344" spans="1:15" ht="28.8" hidden="1" x14ac:dyDescent="0.3">
      <c r="A344" s="9">
        <v>44900</v>
      </c>
      <c r="B344" s="10" t="s">
        <v>246</v>
      </c>
      <c r="C344" s="11" t="s">
        <v>20</v>
      </c>
      <c r="D344" s="11" t="s">
        <v>337</v>
      </c>
      <c r="E344" s="34" t="s">
        <v>338</v>
      </c>
      <c r="F344" s="11" t="s">
        <v>339</v>
      </c>
      <c r="G344" s="11"/>
      <c r="H344" s="11" t="s">
        <v>58</v>
      </c>
      <c r="I344" s="32" t="s">
        <v>114</v>
      </c>
      <c r="J344" s="37">
        <v>100</v>
      </c>
      <c r="K344" s="64">
        <v>5.5</v>
      </c>
      <c r="L344" s="32">
        <f t="shared" si="5"/>
        <v>0</v>
      </c>
      <c r="M344" s="21" t="s">
        <v>18</v>
      </c>
      <c r="N344" s="7"/>
      <c r="O344" s="25" t="s">
        <v>52</v>
      </c>
    </row>
    <row r="345" spans="1:15" ht="28.8" hidden="1" x14ac:dyDescent="0.3">
      <c r="A345" s="9">
        <v>44900</v>
      </c>
      <c r="B345" s="10" t="s">
        <v>246</v>
      </c>
      <c r="C345" s="11" t="s">
        <v>20</v>
      </c>
      <c r="D345" s="11" t="s">
        <v>340</v>
      </c>
      <c r="E345" s="34" t="s">
        <v>341</v>
      </c>
      <c r="F345" s="11" t="s">
        <v>15</v>
      </c>
      <c r="G345" s="11">
        <v>50</v>
      </c>
      <c r="H345" s="11" t="s">
        <v>28</v>
      </c>
      <c r="I345" s="32" t="s">
        <v>34</v>
      </c>
      <c r="J345" s="32">
        <v>50</v>
      </c>
      <c r="K345" s="64">
        <v>5.5</v>
      </c>
      <c r="L345" s="32">
        <f t="shared" si="5"/>
        <v>1</v>
      </c>
      <c r="M345" s="24" t="s">
        <v>35</v>
      </c>
      <c r="N345" s="7"/>
      <c r="O345" s="29" t="s">
        <v>36</v>
      </c>
    </row>
    <row r="346" spans="1:15" ht="43.2" hidden="1" x14ac:dyDescent="0.3">
      <c r="A346" s="9">
        <v>44900</v>
      </c>
      <c r="B346" s="10" t="s">
        <v>246</v>
      </c>
      <c r="C346" s="11" t="s">
        <v>20</v>
      </c>
      <c r="D346" s="55" t="s">
        <v>247</v>
      </c>
      <c r="E346" s="34" t="s">
        <v>248</v>
      </c>
      <c r="F346" s="11" t="s">
        <v>15</v>
      </c>
      <c r="G346" s="11">
        <v>96</v>
      </c>
      <c r="H346" s="11" t="s">
        <v>249</v>
      </c>
      <c r="I346" s="32" t="s">
        <v>250</v>
      </c>
      <c r="J346" s="37">
        <v>100</v>
      </c>
      <c r="K346" s="37">
        <v>5.5</v>
      </c>
      <c r="L346" s="32">
        <f t="shared" si="5"/>
        <v>0.96</v>
      </c>
      <c r="M346" s="23" t="s">
        <v>251</v>
      </c>
      <c r="N346" s="7"/>
      <c r="O346" s="30" t="s">
        <v>252</v>
      </c>
    </row>
    <row r="347" spans="1:15" ht="28.8" hidden="1" x14ac:dyDescent="0.3">
      <c r="A347" s="9">
        <v>44900</v>
      </c>
      <c r="B347" s="10" t="s">
        <v>246</v>
      </c>
      <c r="C347" s="11" t="s">
        <v>82</v>
      </c>
      <c r="D347" s="11" t="s">
        <v>337</v>
      </c>
      <c r="E347" s="34" t="s">
        <v>342</v>
      </c>
      <c r="F347" s="11" t="s">
        <v>15</v>
      </c>
      <c r="G347" s="11">
        <v>30</v>
      </c>
      <c r="H347" s="11" t="s">
        <v>58</v>
      </c>
      <c r="I347" s="32" t="s">
        <v>62</v>
      </c>
      <c r="J347" s="37">
        <v>100</v>
      </c>
      <c r="K347" s="64">
        <v>5.5</v>
      </c>
      <c r="L347" s="32">
        <f t="shared" si="5"/>
        <v>0.3</v>
      </c>
      <c r="M347" s="21" t="s">
        <v>18</v>
      </c>
      <c r="N347" s="7"/>
      <c r="O347" s="25" t="s">
        <v>63</v>
      </c>
    </row>
    <row r="348" spans="1:15" ht="28.8" hidden="1" x14ac:dyDescent="0.3">
      <c r="A348" s="9">
        <v>44900</v>
      </c>
      <c r="B348" s="10" t="s">
        <v>246</v>
      </c>
      <c r="C348" s="11" t="s">
        <v>82</v>
      </c>
      <c r="D348" s="11" t="s">
        <v>337</v>
      </c>
      <c r="E348" s="34" t="s">
        <v>343</v>
      </c>
      <c r="F348" s="11" t="s">
        <v>15</v>
      </c>
      <c r="G348" s="11">
        <v>30</v>
      </c>
      <c r="H348" s="11" t="s">
        <v>58</v>
      </c>
      <c r="I348" s="32" t="s">
        <v>51</v>
      </c>
      <c r="J348" s="37">
        <v>100</v>
      </c>
      <c r="K348" s="64">
        <v>5.5</v>
      </c>
      <c r="L348" s="32">
        <f t="shared" si="5"/>
        <v>0.3</v>
      </c>
      <c r="M348" s="21" t="s">
        <v>18</v>
      </c>
      <c r="N348" s="7"/>
      <c r="O348" s="25" t="s">
        <v>52</v>
      </c>
    </row>
    <row r="349" spans="1:15" ht="28.8" hidden="1" x14ac:dyDescent="0.3">
      <c r="A349" s="9">
        <v>44900</v>
      </c>
      <c r="B349" s="10" t="s">
        <v>246</v>
      </c>
      <c r="C349" s="11" t="s">
        <v>12</v>
      </c>
      <c r="D349" s="11" t="s">
        <v>337</v>
      </c>
      <c r="E349" s="34" t="s">
        <v>344</v>
      </c>
      <c r="F349" s="11" t="s">
        <v>15</v>
      </c>
      <c r="G349" s="11">
        <v>30</v>
      </c>
      <c r="H349" s="11" t="s">
        <v>58</v>
      </c>
      <c r="I349" s="32" t="s">
        <v>62</v>
      </c>
      <c r="J349" s="37">
        <v>100</v>
      </c>
      <c r="K349" s="64">
        <v>5.5</v>
      </c>
      <c r="L349" s="32">
        <f t="shared" si="5"/>
        <v>0.3</v>
      </c>
      <c r="M349" s="21" t="s">
        <v>18</v>
      </c>
      <c r="N349" s="7"/>
      <c r="O349" s="25" t="s">
        <v>63</v>
      </c>
    </row>
    <row r="350" spans="1:15" ht="28.8" hidden="1" x14ac:dyDescent="0.3">
      <c r="A350" s="9">
        <v>44900</v>
      </c>
      <c r="B350" s="10" t="s">
        <v>246</v>
      </c>
      <c r="C350" s="11" t="s">
        <v>12</v>
      </c>
      <c r="D350" s="11" t="s">
        <v>337</v>
      </c>
      <c r="E350" s="34" t="s">
        <v>345</v>
      </c>
      <c r="F350" s="11" t="s">
        <v>15</v>
      </c>
      <c r="G350" s="11">
        <v>30</v>
      </c>
      <c r="H350" s="11" t="s">
        <v>58</v>
      </c>
      <c r="I350" s="32" t="s">
        <v>51</v>
      </c>
      <c r="J350" s="37">
        <v>100</v>
      </c>
      <c r="K350" s="64">
        <v>5.5</v>
      </c>
      <c r="L350" s="32">
        <f t="shared" si="5"/>
        <v>0.3</v>
      </c>
      <c r="M350" s="21" t="s">
        <v>18</v>
      </c>
      <c r="N350" s="7"/>
      <c r="O350" s="25" t="s">
        <v>52</v>
      </c>
    </row>
    <row r="351" spans="1:15" ht="28.8" hidden="1" x14ac:dyDescent="0.3">
      <c r="A351" s="9">
        <v>44900</v>
      </c>
      <c r="B351" s="10" t="s">
        <v>246</v>
      </c>
      <c r="C351" s="11" t="s">
        <v>235</v>
      </c>
      <c r="D351" s="11" t="s">
        <v>337</v>
      </c>
      <c r="E351" s="34" t="s">
        <v>346</v>
      </c>
      <c r="F351" s="11" t="s">
        <v>15</v>
      </c>
      <c r="G351" s="11">
        <v>30</v>
      </c>
      <c r="H351" s="11" t="s">
        <v>58</v>
      </c>
      <c r="I351" s="32" t="s">
        <v>62</v>
      </c>
      <c r="J351" s="37">
        <v>100</v>
      </c>
      <c r="K351" s="64">
        <v>5.5</v>
      </c>
      <c r="L351" s="32">
        <f t="shared" si="5"/>
        <v>0.3</v>
      </c>
      <c r="M351" s="21" t="s">
        <v>18</v>
      </c>
      <c r="N351" s="7"/>
      <c r="O351" s="25" t="s">
        <v>63</v>
      </c>
    </row>
    <row r="352" spans="1:15" ht="28.8" hidden="1" x14ac:dyDescent="0.3">
      <c r="A352" s="9">
        <v>44900</v>
      </c>
      <c r="B352" s="10" t="s">
        <v>246</v>
      </c>
      <c r="C352" s="11" t="s">
        <v>235</v>
      </c>
      <c r="D352" s="11" t="s">
        <v>337</v>
      </c>
      <c r="E352" s="34" t="s">
        <v>347</v>
      </c>
      <c r="F352" s="11" t="s">
        <v>15</v>
      </c>
      <c r="G352" s="11">
        <v>30</v>
      </c>
      <c r="H352" s="11" t="s">
        <v>58</v>
      </c>
      <c r="I352" s="32" t="s">
        <v>51</v>
      </c>
      <c r="J352" s="37">
        <v>100</v>
      </c>
      <c r="K352" s="64">
        <v>5.5</v>
      </c>
      <c r="L352" s="32">
        <f t="shared" si="5"/>
        <v>0.3</v>
      </c>
      <c r="M352" s="21" t="s">
        <v>18</v>
      </c>
      <c r="N352" s="7"/>
      <c r="O352" s="25" t="s">
        <v>52</v>
      </c>
    </row>
    <row r="353" spans="1:15" ht="28.8" hidden="1" x14ac:dyDescent="0.3">
      <c r="A353" s="9">
        <v>44901</v>
      </c>
      <c r="B353" s="10" t="s">
        <v>246</v>
      </c>
      <c r="C353" s="11" t="s">
        <v>20</v>
      </c>
      <c r="D353" s="11" t="s">
        <v>337</v>
      </c>
      <c r="E353" s="34" t="s">
        <v>348</v>
      </c>
      <c r="F353" s="11" t="s">
        <v>15</v>
      </c>
      <c r="G353" s="11">
        <v>30</v>
      </c>
      <c r="H353" s="11" t="s">
        <v>58</v>
      </c>
      <c r="I353" s="32" t="s">
        <v>349</v>
      </c>
      <c r="J353" s="37">
        <v>100</v>
      </c>
      <c r="K353" s="64">
        <v>5.5</v>
      </c>
      <c r="L353" s="32">
        <f t="shared" si="5"/>
        <v>0.3</v>
      </c>
      <c r="M353" s="21" t="s">
        <v>18</v>
      </c>
      <c r="N353" s="7"/>
      <c r="O353" s="25" t="s">
        <v>63</v>
      </c>
    </row>
    <row r="354" spans="1:15" ht="28.8" hidden="1" x14ac:dyDescent="0.3">
      <c r="A354" s="9">
        <v>44901</v>
      </c>
      <c r="B354" s="10" t="s">
        <v>246</v>
      </c>
      <c r="C354" s="11" t="s">
        <v>20</v>
      </c>
      <c r="D354" s="11" t="s">
        <v>337</v>
      </c>
      <c r="E354" s="34" t="s">
        <v>350</v>
      </c>
      <c r="F354" s="11" t="s">
        <v>15</v>
      </c>
      <c r="G354" s="11">
        <v>30</v>
      </c>
      <c r="H354" s="11" t="s">
        <v>58</v>
      </c>
      <c r="I354" s="32" t="s">
        <v>51</v>
      </c>
      <c r="J354" s="37">
        <v>100</v>
      </c>
      <c r="K354" s="64">
        <v>5.5</v>
      </c>
      <c r="L354" s="32">
        <f t="shared" si="5"/>
        <v>0.3</v>
      </c>
      <c r="M354" s="21" t="s">
        <v>18</v>
      </c>
      <c r="N354" s="7"/>
      <c r="O354" s="25" t="s">
        <v>52</v>
      </c>
    </row>
    <row r="355" spans="1:15" ht="28.8" hidden="1" x14ac:dyDescent="0.3">
      <c r="A355" s="9">
        <v>44901</v>
      </c>
      <c r="B355" s="10" t="s">
        <v>246</v>
      </c>
      <c r="C355" s="11" t="s">
        <v>20</v>
      </c>
      <c r="D355" s="11" t="s">
        <v>340</v>
      </c>
      <c r="E355" s="34" t="s">
        <v>341</v>
      </c>
      <c r="F355" s="11" t="s">
        <v>15</v>
      </c>
      <c r="G355" s="11">
        <v>50</v>
      </c>
      <c r="H355" s="11" t="s">
        <v>28</v>
      </c>
      <c r="I355" s="32" t="s">
        <v>34</v>
      </c>
      <c r="J355" s="32">
        <v>50</v>
      </c>
      <c r="K355" s="64">
        <v>5.5</v>
      </c>
      <c r="L355" s="32">
        <f t="shared" si="5"/>
        <v>1</v>
      </c>
      <c r="M355" s="24" t="s">
        <v>35</v>
      </c>
      <c r="N355" s="7"/>
      <c r="O355" s="29" t="s">
        <v>36</v>
      </c>
    </row>
    <row r="356" spans="1:15" ht="28.8" hidden="1" x14ac:dyDescent="0.3">
      <c r="A356" s="9">
        <v>44901</v>
      </c>
      <c r="B356" s="10" t="s">
        <v>246</v>
      </c>
      <c r="C356" s="11" t="s">
        <v>20</v>
      </c>
      <c r="D356" s="11" t="s">
        <v>351</v>
      </c>
      <c r="E356" s="34" t="s">
        <v>352</v>
      </c>
      <c r="F356" s="11" t="s">
        <v>15</v>
      </c>
      <c r="G356" s="11">
        <v>12</v>
      </c>
      <c r="H356" s="11" t="s">
        <v>16</v>
      </c>
      <c r="I356" s="32" t="s">
        <v>47</v>
      </c>
      <c r="J356" s="32">
        <v>50</v>
      </c>
      <c r="K356" s="64">
        <v>5.5</v>
      </c>
      <c r="L356" s="32">
        <f t="shared" si="5"/>
        <v>0.24</v>
      </c>
      <c r="M356" s="24" t="s">
        <v>35</v>
      </c>
      <c r="N356" s="7"/>
      <c r="O356" s="29" t="s">
        <v>48</v>
      </c>
    </row>
    <row r="357" spans="1:15" ht="28.8" hidden="1" x14ac:dyDescent="0.3">
      <c r="A357" s="9">
        <v>44901</v>
      </c>
      <c r="B357" s="10" t="s">
        <v>246</v>
      </c>
      <c r="C357" s="11" t="s">
        <v>82</v>
      </c>
      <c r="D357" s="11" t="s">
        <v>337</v>
      </c>
      <c r="E357" s="34" t="s">
        <v>353</v>
      </c>
      <c r="F357" s="11" t="s">
        <v>15</v>
      </c>
      <c r="G357" s="11">
        <v>30</v>
      </c>
      <c r="H357" s="11" t="s">
        <v>58</v>
      </c>
      <c r="I357" s="32" t="s">
        <v>349</v>
      </c>
      <c r="J357" s="37">
        <v>100</v>
      </c>
      <c r="K357" s="64">
        <v>5.5</v>
      </c>
      <c r="L357" s="32">
        <f t="shared" si="5"/>
        <v>0.3</v>
      </c>
      <c r="M357" s="21" t="s">
        <v>18</v>
      </c>
      <c r="N357" s="7"/>
      <c r="O357" s="25" t="s">
        <v>63</v>
      </c>
    </row>
    <row r="358" spans="1:15" ht="28.8" hidden="1" x14ac:dyDescent="0.3">
      <c r="A358" s="9">
        <v>44901</v>
      </c>
      <c r="B358" s="10" t="s">
        <v>246</v>
      </c>
      <c r="C358" s="11" t="s">
        <v>82</v>
      </c>
      <c r="D358" s="11" t="s">
        <v>337</v>
      </c>
      <c r="E358" s="34" t="s">
        <v>354</v>
      </c>
      <c r="F358" s="11" t="s">
        <v>15</v>
      </c>
      <c r="G358" s="11">
        <v>30</v>
      </c>
      <c r="H358" s="11" t="s">
        <v>58</v>
      </c>
      <c r="I358" s="32" t="s">
        <v>51</v>
      </c>
      <c r="J358" s="37">
        <v>100</v>
      </c>
      <c r="K358" s="64">
        <v>5.5</v>
      </c>
      <c r="L358" s="32">
        <f t="shared" si="5"/>
        <v>0.3</v>
      </c>
      <c r="M358" s="21" t="s">
        <v>18</v>
      </c>
      <c r="N358" s="7"/>
      <c r="O358" s="25" t="s">
        <v>52</v>
      </c>
    </row>
    <row r="359" spans="1:15" ht="28.8" hidden="1" x14ac:dyDescent="0.3">
      <c r="A359" s="9">
        <v>44901</v>
      </c>
      <c r="B359" s="10" t="s">
        <v>246</v>
      </c>
      <c r="C359" s="11" t="s">
        <v>12</v>
      </c>
      <c r="D359" s="11" t="s">
        <v>337</v>
      </c>
      <c r="E359" s="34" t="s">
        <v>355</v>
      </c>
      <c r="F359" s="11" t="s">
        <v>15</v>
      </c>
      <c r="G359" s="11">
        <v>30</v>
      </c>
      <c r="H359" s="11" t="s">
        <v>58</v>
      </c>
      <c r="I359" s="32" t="s">
        <v>62</v>
      </c>
      <c r="J359" s="37">
        <v>100</v>
      </c>
      <c r="K359" s="64">
        <v>5.5</v>
      </c>
      <c r="L359" s="32">
        <f t="shared" si="5"/>
        <v>0.3</v>
      </c>
      <c r="M359" s="21" t="s">
        <v>18</v>
      </c>
      <c r="N359" s="7"/>
      <c r="O359" s="25" t="s">
        <v>63</v>
      </c>
    </row>
    <row r="360" spans="1:15" ht="28.8" hidden="1" x14ac:dyDescent="0.3">
      <c r="A360" s="9">
        <v>44901</v>
      </c>
      <c r="B360" s="10" t="s">
        <v>246</v>
      </c>
      <c r="C360" s="11" t="s">
        <v>12</v>
      </c>
      <c r="D360" s="11" t="s">
        <v>337</v>
      </c>
      <c r="E360" s="34" t="s">
        <v>356</v>
      </c>
      <c r="F360" s="11" t="s">
        <v>15</v>
      </c>
      <c r="G360" s="11">
        <v>30</v>
      </c>
      <c r="H360" s="11" t="s">
        <v>58</v>
      </c>
      <c r="I360" s="32" t="s">
        <v>114</v>
      </c>
      <c r="J360" s="37">
        <v>100</v>
      </c>
      <c r="K360" s="64">
        <v>5.5</v>
      </c>
      <c r="L360" s="32">
        <f t="shared" si="5"/>
        <v>0.3</v>
      </c>
      <c r="M360" s="21" t="s">
        <v>18</v>
      </c>
      <c r="N360" s="7"/>
      <c r="O360" s="25" t="s">
        <v>52</v>
      </c>
    </row>
    <row r="361" spans="1:15" ht="28.8" hidden="1" x14ac:dyDescent="0.3">
      <c r="A361" s="9">
        <v>44901</v>
      </c>
      <c r="B361" s="10" t="s">
        <v>246</v>
      </c>
      <c r="C361" s="11" t="s">
        <v>12</v>
      </c>
      <c r="D361" s="11" t="s">
        <v>351</v>
      </c>
      <c r="E361" s="34" t="s">
        <v>357</v>
      </c>
      <c r="F361" s="11" t="s">
        <v>15</v>
      </c>
      <c r="G361" s="11">
        <v>12</v>
      </c>
      <c r="H361" s="11" t="s">
        <v>16</v>
      </c>
      <c r="I361" s="32" t="s">
        <v>47</v>
      </c>
      <c r="J361" s="32">
        <v>50</v>
      </c>
      <c r="K361" s="64">
        <v>5.5</v>
      </c>
      <c r="L361" s="32">
        <f t="shared" si="5"/>
        <v>0.24</v>
      </c>
      <c r="M361" s="24" t="s">
        <v>35</v>
      </c>
      <c r="N361" s="7"/>
      <c r="O361" s="29" t="s">
        <v>48</v>
      </c>
    </row>
    <row r="362" spans="1:15" ht="28.8" hidden="1" x14ac:dyDescent="0.3">
      <c r="A362" s="9">
        <v>44901</v>
      </c>
      <c r="B362" s="10" t="s">
        <v>246</v>
      </c>
      <c r="C362" s="11" t="s">
        <v>235</v>
      </c>
      <c r="D362" s="11" t="s">
        <v>337</v>
      </c>
      <c r="E362" s="34" t="s">
        <v>358</v>
      </c>
      <c r="F362" s="11" t="s">
        <v>15</v>
      </c>
      <c r="G362" s="11">
        <v>30</v>
      </c>
      <c r="H362" s="11" t="s">
        <v>58</v>
      </c>
      <c r="I362" s="32" t="s">
        <v>62</v>
      </c>
      <c r="J362" s="37">
        <v>100</v>
      </c>
      <c r="K362" s="64">
        <v>5.5</v>
      </c>
      <c r="L362" s="32">
        <f t="shared" si="5"/>
        <v>0.3</v>
      </c>
      <c r="M362" s="21" t="s">
        <v>18</v>
      </c>
      <c r="N362" s="7"/>
      <c r="O362" s="25" t="s">
        <v>63</v>
      </c>
    </row>
    <row r="363" spans="1:15" ht="28.8" hidden="1" x14ac:dyDescent="0.3">
      <c r="A363" s="9">
        <v>44901</v>
      </c>
      <c r="B363" s="10" t="s">
        <v>246</v>
      </c>
      <c r="C363" s="11" t="s">
        <v>235</v>
      </c>
      <c r="D363" s="11" t="s">
        <v>337</v>
      </c>
      <c r="E363" s="34" t="s">
        <v>359</v>
      </c>
      <c r="F363" s="11" t="s">
        <v>15</v>
      </c>
      <c r="G363" s="11">
        <v>30</v>
      </c>
      <c r="H363" s="11" t="s">
        <v>58</v>
      </c>
      <c r="I363" s="32" t="s">
        <v>114</v>
      </c>
      <c r="J363" s="37">
        <v>100</v>
      </c>
      <c r="K363" s="64">
        <v>5.5</v>
      </c>
      <c r="L363" s="32">
        <f t="shared" si="5"/>
        <v>0.3</v>
      </c>
      <c r="M363" s="21" t="s">
        <v>18</v>
      </c>
      <c r="N363" s="7"/>
      <c r="O363" s="25" t="s">
        <v>52</v>
      </c>
    </row>
    <row r="364" spans="1:15" ht="28.8" hidden="1" x14ac:dyDescent="0.3">
      <c r="A364" s="9">
        <v>44901</v>
      </c>
      <c r="B364" s="10" t="s">
        <v>246</v>
      </c>
      <c r="C364" s="11" t="s">
        <v>20</v>
      </c>
      <c r="D364" s="11" t="s">
        <v>253</v>
      </c>
      <c r="E364" s="34" t="s">
        <v>254</v>
      </c>
      <c r="F364" s="11" t="s">
        <v>255</v>
      </c>
      <c r="G364" s="11">
        <v>130</v>
      </c>
      <c r="H364" s="11" t="s">
        <v>249</v>
      </c>
      <c r="I364" s="38" t="s">
        <v>256</v>
      </c>
      <c r="J364" s="38"/>
      <c r="K364" s="64">
        <v>5.5</v>
      </c>
      <c r="L364" s="32" t="e">
        <f t="shared" si="5"/>
        <v>#DIV/0!</v>
      </c>
      <c r="M364" s="16"/>
      <c r="N364" s="16" t="s">
        <v>257</v>
      </c>
      <c r="O364" s="32"/>
    </row>
    <row r="365" spans="1:15" ht="28.8" hidden="1" x14ac:dyDescent="0.3">
      <c r="A365" s="9">
        <v>44902</v>
      </c>
      <c r="B365" s="10" t="s">
        <v>246</v>
      </c>
      <c r="C365" s="11" t="s">
        <v>20</v>
      </c>
      <c r="D365" s="11" t="s">
        <v>340</v>
      </c>
      <c r="E365" s="34" t="s">
        <v>341</v>
      </c>
      <c r="F365" s="11" t="s">
        <v>15</v>
      </c>
      <c r="G365" s="11">
        <v>50</v>
      </c>
      <c r="H365" s="11" t="s">
        <v>28</v>
      </c>
      <c r="I365" s="32" t="s">
        <v>34</v>
      </c>
      <c r="J365" s="32">
        <v>50</v>
      </c>
      <c r="K365" s="64">
        <v>5.5</v>
      </c>
      <c r="L365" s="32">
        <f t="shared" si="5"/>
        <v>1</v>
      </c>
      <c r="M365" s="24" t="s">
        <v>35</v>
      </c>
      <c r="N365" s="7"/>
      <c r="O365" s="29" t="s">
        <v>36</v>
      </c>
    </row>
    <row r="366" spans="1:15" ht="28.8" hidden="1" x14ac:dyDescent="0.3">
      <c r="A366" s="9">
        <v>44902</v>
      </c>
      <c r="B366" s="10" t="s">
        <v>246</v>
      </c>
      <c r="C366" s="11" t="s">
        <v>20</v>
      </c>
      <c r="D366" s="11" t="s">
        <v>351</v>
      </c>
      <c r="E366" s="34" t="s">
        <v>357</v>
      </c>
      <c r="F366" s="11" t="s">
        <v>15</v>
      </c>
      <c r="G366" s="11">
        <v>12</v>
      </c>
      <c r="H366" s="11" t="s">
        <v>16</v>
      </c>
      <c r="I366" s="32" t="s">
        <v>47</v>
      </c>
      <c r="J366" s="32">
        <v>50</v>
      </c>
      <c r="K366" s="64">
        <v>5.5</v>
      </c>
      <c r="L366" s="32">
        <f t="shared" si="5"/>
        <v>0.24</v>
      </c>
      <c r="M366" s="24" t="s">
        <v>35</v>
      </c>
      <c r="N366" s="7"/>
      <c r="O366" s="29" t="s">
        <v>48</v>
      </c>
    </row>
    <row r="367" spans="1:15" hidden="1" x14ac:dyDescent="0.3">
      <c r="A367" s="9">
        <v>44902</v>
      </c>
      <c r="B367" s="10" t="s">
        <v>246</v>
      </c>
      <c r="C367" s="11" t="s">
        <v>20</v>
      </c>
      <c r="D367" s="11" t="s">
        <v>360</v>
      </c>
      <c r="E367" s="34" t="s">
        <v>361</v>
      </c>
      <c r="F367" s="11" t="s">
        <v>255</v>
      </c>
      <c r="G367" s="11">
        <v>20</v>
      </c>
      <c r="H367" s="11" t="s">
        <v>16</v>
      </c>
      <c r="I367" s="32" t="s">
        <v>17</v>
      </c>
      <c r="J367" s="32">
        <v>50</v>
      </c>
      <c r="K367" s="64">
        <v>5.5</v>
      </c>
      <c r="L367" s="32">
        <f t="shared" si="5"/>
        <v>0.4</v>
      </c>
      <c r="M367" s="21" t="s">
        <v>18</v>
      </c>
      <c r="N367" s="7"/>
      <c r="O367" s="25" t="s">
        <v>19</v>
      </c>
    </row>
    <row r="368" spans="1:15" ht="28.8" hidden="1" x14ac:dyDescent="0.3">
      <c r="A368" s="9">
        <v>44902</v>
      </c>
      <c r="B368" s="10" t="s">
        <v>246</v>
      </c>
      <c r="C368" s="11" t="s">
        <v>82</v>
      </c>
      <c r="D368" s="11" t="s">
        <v>337</v>
      </c>
      <c r="E368" s="34" t="s">
        <v>362</v>
      </c>
      <c r="F368" s="11" t="s">
        <v>15</v>
      </c>
      <c r="G368" s="11">
        <v>30</v>
      </c>
      <c r="H368" s="11" t="s">
        <v>58</v>
      </c>
      <c r="I368" s="32" t="s">
        <v>51</v>
      </c>
      <c r="J368" s="37">
        <v>100</v>
      </c>
      <c r="K368" s="64">
        <v>5.5</v>
      </c>
      <c r="L368" s="32">
        <f t="shared" si="5"/>
        <v>0.3</v>
      </c>
      <c r="M368" s="21" t="s">
        <v>18</v>
      </c>
      <c r="N368" s="7"/>
      <c r="O368" s="25" t="s">
        <v>52</v>
      </c>
    </row>
    <row r="369" spans="1:15" ht="28.8" hidden="1" x14ac:dyDescent="0.3">
      <c r="A369" s="9">
        <v>44902</v>
      </c>
      <c r="B369" s="10" t="s">
        <v>246</v>
      </c>
      <c r="C369" s="11" t="s">
        <v>82</v>
      </c>
      <c r="D369" s="11" t="s">
        <v>337</v>
      </c>
      <c r="E369" s="34" t="s">
        <v>363</v>
      </c>
      <c r="F369" s="11" t="s">
        <v>15</v>
      </c>
      <c r="G369" s="11">
        <v>30</v>
      </c>
      <c r="H369" s="11" t="s">
        <v>58</v>
      </c>
      <c r="I369" s="37" t="s">
        <v>39</v>
      </c>
      <c r="J369" s="37">
        <v>100</v>
      </c>
      <c r="K369" s="64">
        <v>5.5</v>
      </c>
      <c r="L369" s="32">
        <f t="shared" si="5"/>
        <v>0.3</v>
      </c>
      <c r="M369" s="21" t="s">
        <v>18</v>
      </c>
      <c r="N369" s="21" t="s">
        <v>18</v>
      </c>
      <c r="O369" s="25" t="s">
        <v>40</v>
      </c>
    </row>
    <row r="370" spans="1:15" ht="28.8" hidden="1" x14ac:dyDescent="0.3">
      <c r="A370" s="9">
        <v>44902</v>
      </c>
      <c r="B370" s="10" t="s">
        <v>246</v>
      </c>
      <c r="C370" s="11" t="s">
        <v>12</v>
      </c>
      <c r="D370" s="11" t="s">
        <v>337</v>
      </c>
      <c r="E370" s="34" t="s">
        <v>364</v>
      </c>
      <c r="F370" s="11" t="s">
        <v>15</v>
      </c>
      <c r="G370" s="11">
        <v>30</v>
      </c>
      <c r="H370" s="11" t="s">
        <v>58</v>
      </c>
      <c r="I370" s="32" t="s">
        <v>62</v>
      </c>
      <c r="J370" s="37">
        <v>100</v>
      </c>
      <c r="K370" s="64">
        <v>5.5</v>
      </c>
      <c r="L370" s="32">
        <f t="shared" si="5"/>
        <v>0.3</v>
      </c>
      <c r="M370" s="21" t="s">
        <v>18</v>
      </c>
      <c r="N370" s="7"/>
      <c r="O370" s="25" t="s">
        <v>63</v>
      </c>
    </row>
    <row r="371" spans="1:15" ht="28.8" hidden="1" x14ac:dyDescent="0.3">
      <c r="A371" s="9">
        <v>44902</v>
      </c>
      <c r="B371" s="10" t="s">
        <v>246</v>
      </c>
      <c r="C371" s="11" t="s">
        <v>12</v>
      </c>
      <c r="D371" s="11" t="s">
        <v>337</v>
      </c>
      <c r="E371" s="34" t="s">
        <v>365</v>
      </c>
      <c r="F371" s="11" t="s">
        <v>15</v>
      </c>
      <c r="G371" s="11">
        <v>30</v>
      </c>
      <c r="H371" s="11" t="s">
        <v>58</v>
      </c>
      <c r="I371" s="32" t="s">
        <v>114</v>
      </c>
      <c r="J371" s="37">
        <v>100</v>
      </c>
      <c r="K371" s="64">
        <v>5.5</v>
      </c>
      <c r="L371" s="32">
        <f t="shared" si="5"/>
        <v>0.3</v>
      </c>
      <c r="M371" s="21" t="s">
        <v>18</v>
      </c>
      <c r="N371" s="7"/>
      <c r="O371" s="25" t="s">
        <v>52</v>
      </c>
    </row>
    <row r="372" spans="1:15" ht="28.8" hidden="1" x14ac:dyDescent="0.3">
      <c r="A372" s="9">
        <v>44902</v>
      </c>
      <c r="B372" s="10" t="s">
        <v>246</v>
      </c>
      <c r="C372" s="11" t="s">
        <v>12</v>
      </c>
      <c r="D372" s="11" t="s">
        <v>351</v>
      </c>
      <c r="E372" s="34" t="s">
        <v>357</v>
      </c>
      <c r="F372" s="11" t="s">
        <v>15</v>
      </c>
      <c r="G372" s="11">
        <v>12</v>
      </c>
      <c r="H372" s="11" t="s">
        <v>16</v>
      </c>
      <c r="I372" s="32" t="s">
        <v>47</v>
      </c>
      <c r="J372" s="32">
        <v>50</v>
      </c>
      <c r="K372" s="64">
        <v>5.5</v>
      </c>
      <c r="L372" s="32">
        <f t="shared" si="5"/>
        <v>0.24</v>
      </c>
      <c r="M372" s="24" t="s">
        <v>35</v>
      </c>
      <c r="N372" s="7"/>
      <c r="O372" s="29" t="s">
        <v>48</v>
      </c>
    </row>
    <row r="373" spans="1:15" ht="28.8" hidden="1" x14ac:dyDescent="0.3">
      <c r="A373" s="9">
        <v>44902</v>
      </c>
      <c r="B373" s="10" t="s">
        <v>246</v>
      </c>
      <c r="C373" s="11" t="s">
        <v>235</v>
      </c>
      <c r="D373" s="11" t="s">
        <v>337</v>
      </c>
      <c r="E373" s="34" t="s">
        <v>366</v>
      </c>
      <c r="F373" s="11" t="s">
        <v>15</v>
      </c>
      <c r="G373" s="11">
        <v>30</v>
      </c>
      <c r="H373" s="11" t="s">
        <v>58</v>
      </c>
      <c r="I373" s="32" t="s">
        <v>62</v>
      </c>
      <c r="J373" s="37">
        <v>100</v>
      </c>
      <c r="K373" s="64">
        <v>5.5</v>
      </c>
      <c r="L373" s="32">
        <f t="shared" si="5"/>
        <v>0.3</v>
      </c>
      <c r="M373" s="21" t="s">
        <v>18</v>
      </c>
      <c r="N373" s="7"/>
      <c r="O373" s="25" t="s">
        <v>63</v>
      </c>
    </row>
    <row r="374" spans="1:15" ht="28.8" hidden="1" x14ac:dyDescent="0.3">
      <c r="A374" s="9">
        <v>44902</v>
      </c>
      <c r="B374" s="10" t="s">
        <v>246</v>
      </c>
      <c r="C374" s="11" t="s">
        <v>235</v>
      </c>
      <c r="D374" s="11" t="s">
        <v>337</v>
      </c>
      <c r="E374" s="34" t="s">
        <v>367</v>
      </c>
      <c r="F374" s="11" t="s">
        <v>15</v>
      </c>
      <c r="G374" s="11">
        <v>30</v>
      </c>
      <c r="H374" s="11" t="s">
        <v>58</v>
      </c>
      <c r="I374" s="32" t="s">
        <v>51</v>
      </c>
      <c r="J374" s="37">
        <v>100</v>
      </c>
      <c r="K374" s="64">
        <v>5.5</v>
      </c>
      <c r="L374" s="32">
        <f t="shared" si="5"/>
        <v>0.3</v>
      </c>
      <c r="M374" s="21" t="s">
        <v>18</v>
      </c>
      <c r="N374" s="7"/>
      <c r="O374" s="25" t="s">
        <v>52</v>
      </c>
    </row>
    <row r="375" spans="1:15" ht="28.8" hidden="1" x14ac:dyDescent="0.3">
      <c r="A375" s="9">
        <v>44902</v>
      </c>
      <c r="B375" s="10" t="s">
        <v>246</v>
      </c>
      <c r="C375" s="11" t="s">
        <v>20</v>
      </c>
      <c r="D375" s="11" t="s">
        <v>253</v>
      </c>
      <c r="E375" s="34" t="s">
        <v>260</v>
      </c>
      <c r="F375" s="11" t="s">
        <v>255</v>
      </c>
      <c r="G375" s="11">
        <v>130</v>
      </c>
      <c r="H375" s="11" t="s">
        <v>249</v>
      </c>
      <c r="I375" s="38" t="s">
        <v>256</v>
      </c>
      <c r="J375" s="38"/>
      <c r="K375" s="64">
        <v>5.5</v>
      </c>
      <c r="L375" s="32" t="e">
        <f t="shared" si="5"/>
        <v>#DIV/0!</v>
      </c>
      <c r="M375" s="16"/>
      <c r="N375" s="16" t="s">
        <v>257</v>
      </c>
      <c r="O375" s="32"/>
    </row>
    <row r="376" spans="1:15" ht="28.8" hidden="1" x14ac:dyDescent="0.3">
      <c r="A376" s="9">
        <v>44903</v>
      </c>
      <c r="B376" s="10" t="s">
        <v>246</v>
      </c>
      <c r="C376" s="11" t="s">
        <v>20</v>
      </c>
      <c r="D376" s="11" t="s">
        <v>340</v>
      </c>
      <c r="E376" s="34" t="s">
        <v>341</v>
      </c>
      <c r="F376" s="11" t="s">
        <v>15</v>
      </c>
      <c r="G376" s="11">
        <v>50</v>
      </c>
      <c r="H376" s="11" t="s">
        <v>28</v>
      </c>
      <c r="I376" s="32" t="s">
        <v>34</v>
      </c>
      <c r="J376" s="32">
        <v>50</v>
      </c>
      <c r="K376" s="64">
        <v>5.5</v>
      </c>
      <c r="L376" s="32">
        <f t="shared" si="5"/>
        <v>1</v>
      </c>
      <c r="M376" s="24" t="s">
        <v>35</v>
      </c>
      <c r="N376" s="7"/>
      <c r="O376" s="29" t="s">
        <v>36</v>
      </c>
    </row>
    <row r="377" spans="1:15" hidden="1" x14ac:dyDescent="0.3">
      <c r="A377" s="9">
        <v>44903</v>
      </c>
      <c r="B377" s="10" t="s">
        <v>246</v>
      </c>
      <c r="C377" s="11" t="s">
        <v>20</v>
      </c>
      <c r="D377" s="11" t="s">
        <v>271</v>
      </c>
      <c r="E377" s="34" t="s">
        <v>272</v>
      </c>
      <c r="F377" s="11" t="s">
        <v>15</v>
      </c>
      <c r="G377" s="11">
        <v>60</v>
      </c>
      <c r="H377" s="11" t="s">
        <v>16</v>
      </c>
      <c r="I377" s="32" t="s">
        <v>51</v>
      </c>
      <c r="J377" s="37">
        <v>100</v>
      </c>
      <c r="K377" s="64">
        <v>5.5</v>
      </c>
      <c r="L377" s="32">
        <f t="shared" si="5"/>
        <v>0.6</v>
      </c>
      <c r="M377" s="21" t="s">
        <v>18</v>
      </c>
      <c r="N377" s="7"/>
      <c r="O377" s="25" t="s">
        <v>52</v>
      </c>
    </row>
    <row r="378" spans="1:15" x14ac:dyDescent="0.3">
      <c r="A378" s="9">
        <v>44903</v>
      </c>
      <c r="B378" s="10" t="s">
        <v>246</v>
      </c>
      <c r="C378" s="11" t="s">
        <v>20</v>
      </c>
      <c r="D378" s="11" t="s">
        <v>351</v>
      </c>
      <c r="E378" s="34" t="s">
        <v>368</v>
      </c>
      <c r="F378" s="11" t="s">
        <v>15</v>
      </c>
      <c r="G378" s="11">
        <v>12</v>
      </c>
      <c r="H378" s="11" t="s">
        <v>16</v>
      </c>
      <c r="I378" s="28" t="s">
        <v>100</v>
      </c>
      <c r="J378" s="28">
        <v>50</v>
      </c>
      <c r="K378" s="64">
        <v>5.5</v>
      </c>
      <c r="L378" s="32">
        <f t="shared" si="5"/>
        <v>0.24</v>
      </c>
      <c r="M378" s="17"/>
      <c r="N378" s="24" t="s">
        <v>35</v>
      </c>
      <c r="O378" s="28"/>
    </row>
    <row r="379" spans="1:15" ht="43.2" hidden="1" x14ac:dyDescent="0.3">
      <c r="A379" s="9">
        <v>44903</v>
      </c>
      <c r="B379" s="10" t="s">
        <v>246</v>
      </c>
      <c r="C379" s="11" t="s">
        <v>20</v>
      </c>
      <c r="D379" s="11" t="s">
        <v>247</v>
      </c>
      <c r="E379" s="34" t="s">
        <v>264</v>
      </c>
      <c r="F379" s="11" t="s">
        <v>15</v>
      </c>
      <c r="G379" s="11">
        <v>96</v>
      </c>
      <c r="H379" s="11" t="s">
        <v>249</v>
      </c>
      <c r="I379" s="32" t="s">
        <v>250</v>
      </c>
      <c r="J379" s="37">
        <v>100</v>
      </c>
      <c r="K379" s="37">
        <v>5.5</v>
      </c>
      <c r="L379" s="32">
        <f t="shared" si="5"/>
        <v>0.96</v>
      </c>
      <c r="M379" s="23" t="s">
        <v>251</v>
      </c>
      <c r="N379" s="7"/>
      <c r="O379" s="30" t="s">
        <v>252</v>
      </c>
    </row>
    <row r="380" spans="1:15" x14ac:dyDescent="0.3">
      <c r="A380" s="9">
        <v>44903</v>
      </c>
      <c r="B380" s="10" t="s">
        <v>246</v>
      </c>
      <c r="C380" s="11" t="s">
        <v>12</v>
      </c>
      <c r="D380" s="11" t="s">
        <v>351</v>
      </c>
      <c r="E380" s="34" t="s">
        <v>368</v>
      </c>
      <c r="F380" s="11" t="s">
        <v>15</v>
      </c>
      <c r="G380" s="11">
        <v>12</v>
      </c>
      <c r="H380" s="11" t="s">
        <v>16</v>
      </c>
      <c r="I380" s="28" t="s">
        <v>100</v>
      </c>
      <c r="J380" s="28">
        <v>50</v>
      </c>
      <c r="K380" s="64">
        <v>5.5</v>
      </c>
      <c r="L380" s="32">
        <f t="shared" si="5"/>
        <v>0.24</v>
      </c>
      <c r="M380" s="17"/>
      <c r="N380" s="24" t="s">
        <v>35</v>
      </c>
      <c r="O380" s="28"/>
    </row>
    <row r="381" spans="1:15" hidden="1" x14ac:dyDescent="0.3">
      <c r="A381" s="9">
        <v>44903</v>
      </c>
      <c r="B381" s="10" t="s">
        <v>246</v>
      </c>
      <c r="C381" s="11" t="s">
        <v>12</v>
      </c>
      <c r="D381" s="11" t="s">
        <v>295</v>
      </c>
      <c r="E381" s="34" t="s">
        <v>296</v>
      </c>
      <c r="F381" s="11" t="s">
        <v>297</v>
      </c>
      <c r="G381" s="11">
        <v>45</v>
      </c>
      <c r="H381" s="11" t="s">
        <v>16</v>
      </c>
      <c r="I381" s="32" t="s">
        <v>17</v>
      </c>
      <c r="J381" s="32">
        <v>50</v>
      </c>
      <c r="K381" s="64">
        <v>5.5</v>
      </c>
      <c r="L381" s="32">
        <f t="shared" si="5"/>
        <v>0.9</v>
      </c>
      <c r="M381" s="21" t="s">
        <v>18</v>
      </c>
      <c r="N381" s="7"/>
      <c r="O381" s="25" t="s">
        <v>19</v>
      </c>
    </row>
    <row r="382" spans="1:15" ht="28.8" hidden="1" x14ac:dyDescent="0.3">
      <c r="A382" s="9">
        <v>44903</v>
      </c>
      <c r="B382" s="10" t="s">
        <v>246</v>
      </c>
      <c r="C382" s="11" t="s">
        <v>20</v>
      </c>
      <c r="D382" s="11" t="s">
        <v>253</v>
      </c>
      <c r="E382" s="34" t="s">
        <v>265</v>
      </c>
      <c r="F382" s="11" t="s">
        <v>255</v>
      </c>
      <c r="G382" s="11">
        <v>130</v>
      </c>
      <c r="H382" s="11" t="s">
        <v>249</v>
      </c>
      <c r="I382" s="38" t="s">
        <v>256</v>
      </c>
      <c r="J382" s="38"/>
      <c r="K382" s="64">
        <v>5.5</v>
      </c>
      <c r="L382" s="32" t="e">
        <f t="shared" si="5"/>
        <v>#DIV/0!</v>
      </c>
      <c r="M382" s="16"/>
      <c r="N382" s="16" t="s">
        <v>257</v>
      </c>
      <c r="O382" s="32"/>
    </row>
    <row r="383" spans="1:15" ht="28.8" hidden="1" x14ac:dyDescent="0.3">
      <c r="A383" s="9">
        <v>44904</v>
      </c>
      <c r="B383" s="10" t="s">
        <v>246</v>
      </c>
      <c r="C383" s="11" t="s">
        <v>20</v>
      </c>
      <c r="D383" s="11" t="s">
        <v>351</v>
      </c>
      <c r="E383" s="34" t="s">
        <v>357</v>
      </c>
      <c r="F383" s="11" t="s">
        <v>15</v>
      </c>
      <c r="G383" s="11">
        <v>12</v>
      </c>
      <c r="H383" s="11" t="s">
        <v>16</v>
      </c>
      <c r="I383" s="32" t="s">
        <v>47</v>
      </c>
      <c r="J383" s="32">
        <v>50</v>
      </c>
      <c r="K383" s="64">
        <v>5.5</v>
      </c>
      <c r="L383" s="32">
        <f t="shared" si="5"/>
        <v>0.24</v>
      </c>
      <c r="M383" s="24" t="s">
        <v>35</v>
      </c>
      <c r="N383" s="7"/>
      <c r="O383" s="29" t="s">
        <v>48</v>
      </c>
    </row>
    <row r="384" spans="1:15" ht="28.8" hidden="1" x14ac:dyDescent="0.3">
      <c r="A384" s="9">
        <v>44904</v>
      </c>
      <c r="B384" s="10" t="s">
        <v>246</v>
      </c>
      <c r="C384" s="11" t="s">
        <v>20</v>
      </c>
      <c r="D384" s="11" t="s">
        <v>340</v>
      </c>
      <c r="E384" s="34" t="s">
        <v>341</v>
      </c>
      <c r="F384" s="11" t="s">
        <v>15</v>
      </c>
      <c r="G384" s="11">
        <v>50</v>
      </c>
      <c r="H384" s="11" t="s">
        <v>28</v>
      </c>
      <c r="I384" s="32" t="s">
        <v>34</v>
      </c>
      <c r="J384" s="32">
        <v>50</v>
      </c>
      <c r="K384" s="64">
        <v>5.5</v>
      </c>
      <c r="L384" s="32">
        <f t="shared" si="5"/>
        <v>1</v>
      </c>
      <c r="M384" s="24" t="s">
        <v>35</v>
      </c>
      <c r="N384" s="7"/>
      <c r="O384" s="29" t="s">
        <v>36</v>
      </c>
    </row>
    <row r="385" spans="1:15" hidden="1" x14ac:dyDescent="0.3">
      <c r="A385" s="9">
        <v>44904</v>
      </c>
      <c r="B385" s="10" t="s">
        <v>246</v>
      </c>
      <c r="C385" s="11" t="s">
        <v>20</v>
      </c>
      <c r="D385" s="11" t="s">
        <v>258</v>
      </c>
      <c r="E385" s="34" t="s">
        <v>266</v>
      </c>
      <c r="F385" s="11" t="s">
        <v>211</v>
      </c>
      <c r="G385" s="11">
        <v>80</v>
      </c>
      <c r="H385" s="11" t="s">
        <v>16</v>
      </c>
      <c r="I385" s="32" t="s">
        <v>51</v>
      </c>
      <c r="J385" s="37">
        <v>100</v>
      </c>
      <c r="K385" s="64">
        <v>5.5</v>
      </c>
      <c r="L385" s="32">
        <f t="shared" si="5"/>
        <v>0.8</v>
      </c>
      <c r="M385" s="21" t="s">
        <v>18</v>
      </c>
      <c r="N385" s="7"/>
      <c r="O385" s="25" t="s">
        <v>52</v>
      </c>
    </row>
    <row r="386" spans="1:15" hidden="1" x14ac:dyDescent="0.3">
      <c r="A386" s="9">
        <v>44904</v>
      </c>
      <c r="B386" s="10" t="s">
        <v>246</v>
      </c>
      <c r="C386" s="11" t="s">
        <v>20</v>
      </c>
      <c r="D386" s="11" t="s">
        <v>261</v>
      </c>
      <c r="E386" s="34" t="s">
        <v>273</v>
      </c>
      <c r="F386" s="11" t="s">
        <v>255</v>
      </c>
      <c r="G386" s="11">
        <v>50</v>
      </c>
      <c r="H386" s="11" t="s">
        <v>58</v>
      </c>
      <c r="I386" s="32" t="s">
        <v>17</v>
      </c>
      <c r="J386" s="32">
        <v>50</v>
      </c>
      <c r="K386" s="64">
        <v>5.5</v>
      </c>
      <c r="L386" s="32">
        <f t="shared" ref="L386:L449" si="6">G386/J386</f>
        <v>1</v>
      </c>
      <c r="M386" s="21" t="s">
        <v>18</v>
      </c>
      <c r="N386" s="7"/>
      <c r="O386" s="25" t="s">
        <v>19</v>
      </c>
    </row>
    <row r="387" spans="1:15" hidden="1" x14ac:dyDescent="0.3">
      <c r="A387" s="9">
        <v>44904</v>
      </c>
      <c r="B387" s="10" t="s">
        <v>246</v>
      </c>
      <c r="C387" s="11" t="s">
        <v>82</v>
      </c>
      <c r="D387" s="11" t="s">
        <v>261</v>
      </c>
      <c r="E387" s="34" t="s">
        <v>274</v>
      </c>
      <c r="F387" s="11" t="s">
        <v>255</v>
      </c>
      <c r="G387" s="11">
        <v>50</v>
      </c>
      <c r="H387" s="11" t="s">
        <v>58</v>
      </c>
      <c r="I387" s="32" t="s">
        <v>17</v>
      </c>
      <c r="J387" s="32">
        <v>50</v>
      </c>
      <c r="K387" s="64">
        <v>5.5</v>
      </c>
      <c r="L387" s="32">
        <f t="shared" si="6"/>
        <v>1</v>
      </c>
      <c r="M387" s="21" t="s">
        <v>18</v>
      </c>
      <c r="N387" s="7"/>
      <c r="O387" s="25" t="s">
        <v>19</v>
      </c>
    </row>
    <row r="388" spans="1:15" ht="28.8" hidden="1" x14ac:dyDescent="0.3">
      <c r="A388" s="9">
        <v>44904</v>
      </c>
      <c r="B388" s="10" t="s">
        <v>246</v>
      </c>
      <c r="C388" s="11" t="s">
        <v>12</v>
      </c>
      <c r="D388" s="11" t="s">
        <v>351</v>
      </c>
      <c r="E388" s="34" t="s">
        <v>357</v>
      </c>
      <c r="F388" s="11" t="s">
        <v>15</v>
      </c>
      <c r="G388" s="11">
        <v>12</v>
      </c>
      <c r="H388" s="11" t="s">
        <v>16</v>
      </c>
      <c r="I388" s="32" t="s">
        <v>47</v>
      </c>
      <c r="J388" s="32">
        <v>50</v>
      </c>
      <c r="K388" s="64">
        <v>5.5</v>
      </c>
      <c r="L388" s="32">
        <f t="shared" si="6"/>
        <v>0.24</v>
      </c>
      <c r="M388" s="24" t="s">
        <v>35</v>
      </c>
      <c r="N388" s="7"/>
      <c r="O388" s="29" t="s">
        <v>48</v>
      </c>
    </row>
    <row r="389" spans="1:15" hidden="1" x14ac:dyDescent="0.3">
      <c r="A389" s="9">
        <v>44904</v>
      </c>
      <c r="B389" s="10" t="s">
        <v>246</v>
      </c>
      <c r="C389" s="11" t="s">
        <v>12</v>
      </c>
      <c r="D389" s="11" t="s">
        <v>261</v>
      </c>
      <c r="E389" s="34" t="s">
        <v>275</v>
      </c>
      <c r="F389" s="11" t="s">
        <v>255</v>
      </c>
      <c r="G389" s="11">
        <v>50</v>
      </c>
      <c r="H389" s="11" t="s">
        <v>58</v>
      </c>
      <c r="I389" s="32" t="s">
        <v>17</v>
      </c>
      <c r="J389" s="32">
        <v>50</v>
      </c>
      <c r="K389" s="64">
        <v>5.5</v>
      </c>
      <c r="L389" s="32">
        <f t="shared" si="6"/>
        <v>1</v>
      </c>
      <c r="M389" s="21" t="s">
        <v>18</v>
      </c>
      <c r="N389" s="7"/>
      <c r="O389" s="25" t="s">
        <v>19</v>
      </c>
    </row>
    <row r="390" spans="1:15" ht="28.8" hidden="1" x14ac:dyDescent="0.3">
      <c r="A390" s="9">
        <v>44904</v>
      </c>
      <c r="B390" s="10" t="s">
        <v>246</v>
      </c>
      <c r="C390" s="11" t="s">
        <v>20</v>
      </c>
      <c r="D390" s="11" t="s">
        <v>253</v>
      </c>
      <c r="E390" s="34" t="s">
        <v>267</v>
      </c>
      <c r="F390" s="11" t="s">
        <v>255</v>
      </c>
      <c r="G390" s="11">
        <v>130</v>
      </c>
      <c r="H390" s="11" t="s">
        <v>249</v>
      </c>
      <c r="I390" s="38" t="s">
        <v>256</v>
      </c>
      <c r="J390" s="38"/>
      <c r="K390" s="64">
        <v>5.5</v>
      </c>
      <c r="L390" s="32" t="e">
        <f t="shared" si="6"/>
        <v>#DIV/0!</v>
      </c>
      <c r="M390" s="16"/>
      <c r="N390" s="16" t="s">
        <v>257</v>
      </c>
      <c r="O390" s="32"/>
    </row>
    <row r="391" spans="1:15" ht="28.8" hidden="1" x14ac:dyDescent="0.3">
      <c r="A391" s="9">
        <v>44907</v>
      </c>
      <c r="B391" s="10" t="s">
        <v>246</v>
      </c>
      <c r="C391" s="11" t="s">
        <v>20</v>
      </c>
      <c r="D391" s="11" t="s">
        <v>369</v>
      </c>
      <c r="E391" s="34" t="s">
        <v>370</v>
      </c>
      <c r="F391" s="11" t="s">
        <v>15</v>
      </c>
      <c r="G391" s="11">
        <v>12</v>
      </c>
      <c r="H391" s="11" t="s">
        <v>371</v>
      </c>
      <c r="I391" s="32" t="s">
        <v>34</v>
      </c>
      <c r="J391" s="32">
        <v>50</v>
      </c>
      <c r="K391" s="64">
        <v>5.5</v>
      </c>
      <c r="L391" s="32">
        <f t="shared" si="6"/>
        <v>0.24</v>
      </c>
      <c r="M391" s="24" t="s">
        <v>35</v>
      </c>
      <c r="N391" s="7"/>
      <c r="O391" s="29" t="s">
        <v>36</v>
      </c>
    </row>
    <row r="392" spans="1:15" ht="28.8" hidden="1" x14ac:dyDescent="0.3">
      <c r="A392" s="9">
        <v>44907</v>
      </c>
      <c r="B392" s="10" t="s">
        <v>246</v>
      </c>
      <c r="C392" s="11" t="s">
        <v>82</v>
      </c>
      <c r="D392" s="11" t="s">
        <v>369</v>
      </c>
      <c r="E392" s="34" t="s">
        <v>372</v>
      </c>
      <c r="F392" s="11" t="s">
        <v>15</v>
      </c>
      <c r="G392" s="11">
        <v>12</v>
      </c>
      <c r="H392" s="11" t="s">
        <v>371</v>
      </c>
      <c r="I392" s="32" t="s">
        <v>34</v>
      </c>
      <c r="J392" s="32">
        <v>50</v>
      </c>
      <c r="K392" s="64">
        <v>5.5</v>
      </c>
      <c r="L392" s="32">
        <f t="shared" si="6"/>
        <v>0.24</v>
      </c>
      <c r="M392" s="24" t="s">
        <v>35</v>
      </c>
      <c r="N392" s="7"/>
      <c r="O392" s="29" t="s">
        <v>36</v>
      </c>
    </row>
    <row r="393" spans="1:15" ht="28.8" hidden="1" x14ac:dyDescent="0.3">
      <c r="A393" s="9">
        <v>44907</v>
      </c>
      <c r="B393" s="10" t="s">
        <v>246</v>
      </c>
      <c r="C393" s="11" t="s">
        <v>12</v>
      </c>
      <c r="D393" s="11" t="s">
        <v>369</v>
      </c>
      <c r="E393" s="34" t="s">
        <v>373</v>
      </c>
      <c r="F393" s="11" t="s">
        <v>15</v>
      </c>
      <c r="G393" s="11">
        <v>12</v>
      </c>
      <c r="H393" s="11" t="s">
        <v>371</v>
      </c>
      <c r="I393" s="32" t="s">
        <v>34</v>
      </c>
      <c r="J393" s="32">
        <v>50</v>
      </c>
      <c r="K393" s="64">
        <v>5.5</v>
      </c>
      <c r="L393" s="32">
        <f t="shared" si="6"/>
        <v>0.24</v>
      </c>
      <c r="M393" s="24" t="s">
        <v>35</v>
      </c>
      <c r="N393" s="7"/>
      <c r="O393" s="29" t="s">
        <v>36</v>
      </c>
    </row>
    <row r="394" spans="1:15" ht="28.8" hidden="1" x14ac:dyDescent="0.3">
      <c r="A394" s="9">
        <v>44907</v>
      </c>
      <c r="B394" s="10" t="s">
        <v>246</v>
      </c>
      <c r="C394" s="11" t="s">
        <v>235</v>
      </c>
      <c r="D394" s="11" t="s">
        <v>369</v>
      </c>
      <c r="E394" s="34" t="s">
        <v>374</v>
      </c>
      <c r="F394" s="11" t="s">
        <v>15</v>
      </c>
      <c r="G394" s="11">
        <v>12</v>
      </c>
      <c r="H394" s="11" t="s">
        <v>371</v>
      </c>
      <c r="I394" s="32" t="s">
        <v>34</v>
      </c>
      <c r="J394" s="32">
        <v>50</v>
      </c>
      <c r="K394" s="64">
        <v>5.5</v>
      </c>
      <c r="L394" s="32">
        <f t="shared" si="6"/>
        <v>0.24</v>
      </c>
      <c r="M394" s="24" t="s">
        <v>35</v>
      </c>
      <c r="N394" s="7"/>
      <c r="O394" s="29" t="s">
        <v>36</v>
      </c>
    </row>
    <row r="395" spans="1:15" ht="43.2" hidden="1" x14ac:dyDescent="0.3">
      <c r="A395" s="9">
        <v>44907</v>
      </c>
      <c r="B395" s="10" t="s">
        <v>246</v>
      </c>
      <c r="C395" s="11" t="s">
        <v>20</v>
      </c>
      <c r="D395" s="11" t="s">
        <v>247</v>
      </c>
      <c r="E395" s="34" t="s">
        <v>248</v>
      </c>
      <c r="F395" s="11" t="s">
        <v>15</v>
      </c>
      <c r="G395" s="11">
        <v>96</v>
      </c>
      <c r="H395" s="11" t="s">
        <v>249</v>
      </c>
      <c r="I395" s="32" t="s">
        <v>250</v>
      </c>
      <c r="J395" s="37">
        <v>100</v>
      </c>
      <c r="K395" s="37">
        <v>5.5</v>
      </c>
      <c r="L395" s="32">
        <f t="shared" si="6"/>
        <v>0.96</v>
      </c>
      <c r="M395" s="23" t="s">
        <v>251</v>
      </c>
      <c r="N395" s="7"/>
      <c r="O395" s="30" t="s">
        <v>252</v>
      </c>
    </row>
    <row r="396" spans="1:15" hidden="1" x14ac:dyDescent="0.3">
      <c r="A396" s="9">
        <v>44907</v>
      </c>
      <c r="B396" s="10" t="s">
        <v>246</v>
      </c>
      <c r="C396" s="11" t="s">
        <v>20</v>
      </c>
      <c r="D396" s="11" t="s">
        <v>375</v>
      </c>
      <c r="E396" s="34" t="s">
        <v>376</v>
      </c>
      <c r="F396" s="11" t="s">
        <v>15</v>
      </c>
      <c r="G396" s="11">
        <v>50</v>
      </c>
      <c r="H396" s="11" t="s">
        <v>16</v>
      </c>
      <c r="I396" s="32" t="s">
        <v>377</v>
      </c>
      <c r="J396" s="32">
        <v>50</v>
      </c>
      <c r="K396" s="64">
        <v>5.5</v>
      </c>
      <c r="L396" s="32">
        <f t="shared" si="6"/>
        <v>1</v>
      </c>
      <c r="M396" s="22" t="s">
        <v>30</v>
      </c>
      <c r="N396" s="7"/>
      <c r="O396" s="31" t="s">
        <v>31</v>
      </c>
    </row>
    <row r="397" spans="1:15" ht="28.8" hidden="1" x14ac:dyDescent="0.3">
      <c r="A397" s="9">
        <v>44908</v>
      </c>
      <c r="B397" s="10" t="s">
        <v>246</v>
      </c>
      <c r="C397" s="11" t="s">
        <v>12</v>
      </c>
      <c r="D397" s="11" t="s">
        <v>369</v>
      </c>
      <c r="E397" s="34" t="s">
        <v>378</v>
      </c>
      <c r="F397" s="11" t="s">
        <v>15</v>
      </c>
      <c r="G397" s="11">
        <v>12</v>
      </c>
      <c r="H397" s="11" t="s">
        <v>371</v>
      </c>
      <c r="I397" s="32" t="s">
        <v>47</v>
      </c>
      <c r="J397" s="32">
        <v>50</v>
      </c>
      <c r="K397" s="64">
        <v>5.5</v>
      </c>
      <c r="L397" s="32">
        <f t="shared" si="6"/>
        <v>0.24</v>
      </c>
      <c r="M397" s="24" t="s">
        <v>35</v>
      </c>
      <c r="N397" s="7"/>
      <c r="O397" s="29" t="s">
        <v>48</v>
      </c>
    </row>
    <row r="398" spans="1:15" ht="28.8" hidden="1" x14ac:dyDescent="0.3">
      <c r="A398" s="9">
        <v>44908</v>
      </c>
      <c r="B398" s="10" t="s">
        <v>246</v>
      </c>
      <c r="C398" s="11" t="s">
        <v>235</v>
      </c>
      <c r="D398" s="11" t="s">
        <v>369</v>
      </c>
      <c r="E398" s="34" t="s">
        <v>379</v>
      </c>
      <c r="F398" s="11" t="s">
        <v>15</v>
      </c>
      <c r="G398" s="11">
        <v>12</v>
      </c>
      <c r="H398" s="11" t="s">
        <v>371</v>
      </c>
      <c r="I398" s="32" t="s">
        <v>47</v>
      </c>
      <c r="J398" s="32">
        <v>50</v>
      </c>
      <c r="K398" s="64">
        <v>5.5</v>
      </c>
      <c r="L398" s="32">
        <f t="shared" si="6"/>
        <v>0.24</v>
      </c>
      <c r="M398" s="24" t="s">
        <v>35</v>
      </c>
      <c r="N398" s="7"/>
      <c r="O398" s="29" t="s">
        <v>48</v>
      </c>
    </row>
    <row r="399" spans="1:15" ht="28.8" hidden="1" x14ac:dyDescent="0.3">
      <c r="A399" s="9">
        <v>44908</v>
      </c>
      <c r="B399" s="10" t="s">
        <v>246</v>
      </c>
      <c r="C399" s="11" t="s">
        <v>82</v>
      </c>
      <c r="D399" s="11" t="s">
        <v>369</v>
      </c>
      <c r="E399" s="34" t="s">
        <v>380</v>
      </c>
      <c r="F399" s="11" t="s">
        <v>15</v>
      </c>
      <c r="G399" s="11">
        <v>12</v>
      </c>
      <c r="H399" s="11" t="s">
        <v>371</v>
      </c>
      <c r="I399" s="32" t="s">
        <v>47</v>
      </c>
      <c r="J399" s="32">
        <v>50</v>
      </c>
      <c r="K399" s="64">
        <v>5.5</v>
      </c>
      <c r="L399" s="32">
        <f t="shared" si="6"/>
        <v>0.24</v>
      </c>
      <c r="M399" s="24" t="s">
        <v>35</v>
      </c>
      <c r="N399" s="7"/>
      <c r="O399" s="29" t="s">
        <v>48</v>
      </c>
    </row>
    <row r="400" spans="1:15" ht="28.8" hidden="1" x14ac:dyDescent="0.3">
      <c r="A400" s="9">
        <v>44908</v>
      </c>
      <c r="B400" s="10" t="s">
        <v>246</v>
      </c>
      <c r="C400" s="11" t="s">
        <v>20</v>
      </c>
      <c r="D400" s="11" t="s">
        <v>253</v>
      </c>
      <c r="E400" s="34" t="s">
        <v>254</v>
      </c>
      <c r="F400" s="11" t="s">
        <v>255</v>
      </c>
      <c r="G400" s="11">
        <v>130</v>
      </c>
      <c r="H400" s="11" t="s">
        <v>249</v>
      </c>
      <c r="I400" s="38" t="s">
        <v>256</v>
      </c>
      <c r="J400" s="38"/>
      <c r="K400" s="64">
        <v>5.5</v>
      </c>
      <c r="L400" s="32" t="e">
        <f t="shared" si="6"/>
        <v>#DIV/0!</v>
      </c>
      <c r="M400" s="16"/>
      <c r="N400" s="16" t="s">
        <v>257</v>
      </c>
      <c r="O400" s="32"/>
    </row>
    <row r="401" spans="1:15" hidden="1" x14ac:dyDescent="0.3">
      <c r="A401" s="9">
        <v>44909</v>
      </c>
      <c r="B401" s="10" t="s">
        <v>246</v>
      </c>
      <c r="C401" s="11" t="s">
        <v>20</v>
      </c>
      <c r="D401" s="11" t="s">
        <v>258</v>
      </c>
      <c r="E401" s="34" t="s">
        <v>259</v>
      </c>
      <c r="F401" s="11" t="s">
        <v>211</v>
      </c>
      <c r="G401" s="11">
        <v>80</v>
      </c>
      <c r="H401" s="11" t="s">
        <v>16</v>
      </c>
      <c r="I401" s="32" t="s">
        <v>51</v>
      </c>
      <c r="J401" s="37">
        <v>100</v>
      </c>
      <c r="K401" s="64">
        <v>5.5</v>
      </c>
      <c r="L401" s="32">
        <f t="shared" si="6"/>
        <v>0.8</v>
      </c>
      <c r="M401" s="21" t="s">
        <v>18</v>
      </c>
      <c r="N401" s="7"/>
      <c r="O401" s="25" t="s">
        <v>52</v>
      </c>
    </row>
    <row r="402" spans="1:15" ht="28.8" hidden="1" x14ac:dyDescent="0.3">
      <c r="A402" s="9">
        <v>44909</v>
      </c>
      <c r="B402" s="10" t="s">
        <v>246</v>
      </c>
      <c r="C402" s="11" t="s">
        <v>12</v>
      </c>
      <c r="D402" s="11" t="s">
        <v>369</v>
      </c>
      <c r="E402" s="34" t="s">
        <v>381</v>
      </c>
      <c r="F402" s="11" t="s">
        <v>15</v>
      </c>
      <c r="G402" s="11">
        <v>12</v>
      </c>
      <c r="H402" s="11" t="s">
        <v>371</v>
      </c>
      <c r="I402" s="32" t="s">
        <v>47</v>
      </c>
      <c r="J402" s="32">
        <v>50</v>
      </c>
      <c r="K402" s="64">
        <v>5.5</v>
      </c>
      <c r="L402" s="32">
        <f t="shared" si="6"/>
        <v>0.24</v>
      </c>
      <c r="M402" s="24" t="s">
        <v>35</v>
      </c>
      <c r="N402" s="7"/>
      <c r="O402" s="29" t="s">
        <v>48</v>
      </c>
    </row>
    <row r="403" spans="1:15" ht="28.8" hidden="1" x14ac:dyDescent="0.3">
      <c r="A403" s="9">
        <v>44909</v>
      </c>
      <c r="B403" s="10" t="s">
        <v>246</v>
      </c>
      <c r="C403" s="11" t="s">
        <v>235</v>
      </c>
      <c r="D403" s="11" t="s">
        <v>369</v>
      </c>
      <c r="E403" s="34" t="s">
        <v>382</v>
      </c>
      <c r="F403" s="11" t="s">
        <v>15</v>
      </c>
      <c r="G403" s="11">
        <v>12</v>
      </c>
      <c r="H403" s="11" t="s">
        <v>371</v>
      </c>
      <c r="I403" s="32" t="s">
        <v>47</v>
      </c>
      <c r="J403" s="32">
        <v>50</v>
      </c>
      <c r="K403" s="64">
        <v>5.5</v>
      </c>
      <c r="L403" s="32">
        <f t="shared" si="6"/>
        <v>0.24</v>
      </c>
      <c r="M403" s="24" t="s">
        <v>35</v>
      </c>
      <c r="N403" s="7"/>
      <c r="O403" s="29" t="s">
        <v>48</v>
      </c>
    </row>
    <row r="404" spans="1:15" hidden="1" x14ac:dyDescent="0.3">
      <c r="A404" s="9">
        <v>44909</v>
      </c>
      <c r="B404" s="10" t="s">
        <v>246</v>
      </c>
      <c r="C404" s="11" t="s">
        <v>20</v>
      </c>
      <c r="D404" s="11" t="s">
        <v>375</v>
      </c>
      <c r="E404" s="34" t="s">
        <v>383</v>
      </c>
      <c r="F404" s="11" t="s">
        <v>15</v>
      </c>
      <c r="G404" s="11">
        <v>50</v>
      </c>
      <c r="H404" s="11" t="s">
        <v>16</v>
      </c>
      <c r="I404" s="32" t="s">
        <v>377</v>
      </c>
      <c r="J404" s="32">
        <v>50</v>
      </c>
      <c r="K404" s="64">
        <v>5.5</v>
      </c>
      <c r="L404" s="32">
        <f t="shared" si="6"/>
        <v>1</v>
      </c>
      <c r="M404" s="22" t="s">
        <v>30</v>
      </c>
      <c r="N404" s="7"/>
      <c r="O404" s="31" t="s">
        <v>31</v>
      </c>
    </row>
    <row r="405" spans="1:15" ht="28.8" hidden="1" x14ac:dyDescent="0.3">
      <c r="A405" s="9">
        <v>44909</v>
      </c>
      <c r="B405" s="10" t="s">
        <v>246</v>
      </c>
      <c r="C405" s="11" t="s">
        <v>20</v>
      </c>
      <c r="D405" s="11" t="s">
        <v>253</v>
      </c>
      <c r="E405" s="34" t="s">
        <v>260</v>
      </c>
      <c r="F405" s="11" t="s">
        <v>255</v>
      </c>
      <c r="G405" s="11">
        <v>130</v>
      </c>
      <c r="H405" s="11" t="s">
        <v>249</v>
      </c>
      <c r="I405" s="38" t="s">
        <v>256</v>
      </c>
      <c r="J405" s="38"/>
      <c r="K405" s="64">
        <v>5.5</v>
      </c>
      <c r="L405" s="32" t="e">
        <f t="shared" si="6"/>
        <v>#DIV/0!</v>
      </c>
      <c r="M405" s="16"/>
      <c r="N405" s="16" t="s">
        <v>257</v>
      </c>
      <c r="O405" s="32"/>
    </row>
    <row r="406" spans="1:15" ht="28.8" hidden="1" x14ac:dyDescent="0.3">
      <c r="A406" s="9">
        <v>44910</v>
      </c>
      <c r="B406" s="10" t="s">
        <v>246</v>
      </c>
      <c r="C406" s="11" t="s">
        <v>20</v>
      </c>
      <c r="D406" s="11" t="s">
        <v>369</v>
      </c>
      <c r="E406" s="34" t="s">
        <v>384</v>
      </c>
      <c r="F406" s="11" t="s">
        <v>15</v>
      </c>
      <c r="G406" s="11">
        <v>12</v>
      </c>
      <c r="H406" s="11" t="s">
        <v>371</v>
      </c>
      <c r="I406" s="32" t="s">
        <v>34</v>
      </c>
      <c r="J406" s="32">
        <v>50</v>
      </c>
      <c r="K406" s="64">
        <v>5.5</v>
      </c>
      <c r="L406" s="32">
        <f t="shared" si="6"/>
        <v>0.24</v>
      </c>
      <c r="M406" s="24" t="s">
        <v>35</v>
      </c>
      <c r="N406" s="7"/>
      <c r="O406" s="29" t="s">
        <v>36</v>
      </c>
    </row>
    <row r="407" spans="1:15" ht="28.8" hidden="1" x14ac:dyDescent="0.3">
      <c r="A407" s="9">
        <v>44910</v>
      </c>
      <c r="B407" s="10" t="s">
        <v>246</v>
      </c>
      <c r="C407" s="11" t="s">
        <v>82</v>
      </c>
      <c r="D407" s="11" t="s">
        <v>369</v>
      </c>
      <c r="E407" s="34" t="s">
        <v>385</v>
      </c>
      <c r="F407" s="11" t="s">
        <v>15</v>
      </c>
      <c r="G407" s="11">
        <v>12</v>
      </c>
      <c r="H407" s="11" t="s">
        <v>371</v>
      </c>
      <c r="I407" s="32" t="s">
        <v>34</v>
      </c>
      <c r="J407" s="32">
        <v>50</v>
      </c>
      <c r="K407" s="64">
        <v>5.5</v>
      </c>
      <c r="L407" s="32">
        <f t="shared" si="6"/>
        <v>0.24</v>
      </c>
      <c r="M407" s="24" t="s">
        <v>35</v>
      </c>
      <c r="N407" s="7"/>
      <c r="O407" s="29" t="s">
        <v>36</v>
      </c>
    </row>
    <row r="408" spans="1:15" ht="28.8" hidden="1" x14ac:dyDescent="0.3">
      <c r="A408" s="9">
        <v>44910</v>
      </c>
      <c r="B408" s="10" t="s">
        <v>246</v>
      </c>
      <c r="C408" s="11" t="s">
        <v>235</v>
      </c>
      <c r="D408" s="11" t="s">
        <v>369</v>
      </c>
      <c r="E408" s="34" t="s">
        <v>386</v>
      </c>
      <c r="F408" s="11" t="s">
        <v>15</v>
      </c>
      <c r="G408" s="11">
        <v>12</v>
      </c>
      <c r="H408" s="11" t="s">
        <v>371</v>
      </c>
      <c r="I408" s="32" t="s">
        <v>34</v>
      </c>
      <c r="J408" s="32">
        <v>50</v>
      </c>
      <c r="K408" s="64">
        <v>5.5</v>
      </c>
      <c r="L408" s="32">
        <f t="shared" si="6"/>
        <v>0.24</v>
      </c>
      <c r="M408" s="24" t="s">
        <v>35</v>
      </c>
      <c r="N408" s="7"/>
      <c r="O408" s="29" t="s">
        <v>36</v>
      </c>
    </row>
    <row r="409" spans="1:15" ht="28.8" hidden="1" x14ac:dyDescent="0.3">
      <c r="A409" s="9">
        <v>44910</v>
      </c>
      <c r="B409" s="10" t="s">
        <v>246</v>
      </c>
      <c r="C409" s="11" t="s">
        <v>12</v>
      </c>
      <c r="D409" s="11" t="s">
        <v>369</v>
      </c>
      <c r="E409" s="34" t="s">
        <v>387</v>
      </c>
      <c r="F409" s="11" t="s">
        <v>15</v>
      </c>
      <c r="G409" s="11">
        <v>12</v>
      </c>
      <c r="H409" s="11" t="s">
        <v>371</v>
      </c>
      <c r="I409" s="32" t="s">
        <v>34</v>
      </c>
      <c r="J409" s="32">
        <v>50</v>
      </c>
      <c r="K409" s="64">
        <v>5.5</v>
      </c>
      <c r="L409" s="32">
        <f t="shared" si="6"/>
        <v>0.24</v>
      </c>
      <c r="M409" s="24" t="s">
        <v>35</v>
      </c>
      <c r="N409" s="7"/>
      <c r="O409" s="29" t="s">
        <v>36</v>
      </c>
    </row>
    <row r="410" spans="1:15" ht="43.2" hidden="1" x14ac:dyDescent="0.3">
      <c r="A410" s="9">
        <v>44910</v>
      </c>
      <c r="B410" s="10" t="s">
        <v>246</v>
      </c>
      <c r="C410" s="11" t="s">
        <v>20</v>
      </c>
      <c r="D410" s="11" t="s">
        <v>247</v>
      </c>
      <c r="E410" s="34" t="s">
        <v>264</v>
      </c>
      <c r="F410" s="11" t="s">
        <v>15</v>
      </c>
      <c r="G410" s="11">
        <v>96</v>
      </c>
      <c r="H410" s="11" t="s">
        <v>249</v>
      </c>
      <c r="I410" s="32" t="s">
        <v>250</v>
      </c>
      <c r="J410" s="37">
        <v>100</v>
      </c>
      <c r="K410" s="37">
        <v>5.5</v>
      </c>
      <c r="L410" s="32">
        <f t="shared" si="6"/>
        <v>0.96</v>
      </c>
      <c r="M410" s="23" t="s">
        <v>251</v>
      </c>
      <c r="N410" s="7"/>
      <c r="O410" s="30" t="s">
        <v>252</v>
      </c>
    </row>
    <row r="411" spans="1:15" ht="28.8" hidden="1" x14ac:dyDescent="0.3">
      <c r="A411" s="9">
        <v>44910</v>
      </c>
      <c r="B411" s="10" t="s">
        <v>246</v>
      </c>
      <c r="C411" s="11" t="s">
        <v>20</v>
      </c>
      <c r="D411" s="11" t="s">
        <v>253</v>
      </c>
      <c r="E411" s="34" t="s">
        <v>265</v>
      </c>
      <c r="F411" s="11" t="s">
        <v>255</v>
      </c>
      <c r="G411" s="11">
        <v>130</v>
      </c>
      <c r="H411" s="11" t="s">
        <v>249</v>
      </c>
      <c r="I411" s="38" t="s">
        <v>256</v>
      </c>
      <c r="J411" s="38"/>
      <c r="K411" s="64">
        <v>5.5</v>
      </c>
      <c r="L411" s="32" t="e">
        <f t="shared" si="6"/>
        <v>#DIV/0!</v>
      </c>
      <c r="M411" s="16"/>
      <c r="N411" s="16" t="s">
        <v>257</v>
      </c>
      <c r="O411" s="32"/>
    </row>
    <row r="412" spans="1:15" ht="28.8" hidden="1" x14ac:dyDescent="0.3">
      <c r="A412" s="9">
        <v>44911</v>
      </c>
      <c r="B412" s="10" t="s">
        <v>246</v>
      </c>
      <c r="C412" s="11" t="s">
        <v>12</v>
      </c>
      <c r="D412" s="11" t="s">
        <v>369</v>
      </c>
      <c r="E412" s="34" t="s">
        <v>388</v>
      </c>
      <c r="F412" s="11" t="s">
        <v>15</v>
      </c>
      <c r="G412" s="11">
        <v>12</v>
      </c>
      <c r="H412" s="11" t="s">
        <v>371</v>
      </c>
      <c r="I412" s="32" t="s">
        <v>47</v>
      </c>
      <c r="J412" s="32">
        <v>50</v>
      </c>
      <c r="K412" s="64">
        <v>5.5</v>
      </c>
      <c r="L412" s="32">
        <f t="shared" si="6"/>
        <v>0.24</v>
      </c>
      <c r="M412" s="24" t="s">
        <v>35</v>
      </c>
      <c r="N412" s="7"/>
      <c r="O412" s="29" t="s">
        <v>48</v>
      </c>
    </row>
    <row r="413" spans="1:15" ht="28.8" hidden="1" x14ac:dyDescent="0.3">
      <c r="A413" s="9">
        <v>44911</v>
      </c>
      <c r="B413" s="10" t="s">
        <v>246</v>
      </c>
      <c r="C413" s="11" t="s">
        <v>20</v>
      </c>
      <c r="D413" s="11" t="s">
        <v>369</v>
      </c>
      <c r="E413" s="34" t="s">
        <v>389</v>
      </c>
      <c r="F413" s="11" t="s">
        <v>15</v>
      </c>
      <c r="G413" s="11">
        <v>12</v>
      </c>
      <c r="H413" s="11" t="s">
        <v>371</v>
      </c>
      <c r="I413" s="32" t="s">
        <v>47</v>
      </c>
      <c r="J413" s="32">
        <v>50</v>
      </c>
      <c r="K413" s="64">
        <v>5.5</v>
      </c>
      <c r="L413" s="32">
        <f t="shared" si="6"/>
        <v>0.24</v>
      </c>
      <c r="M413" s="24" t="s">
        <v>35</v>
      </c>
      <c r="N413" s="7"/>
      <c r="O413" s="29" t="s">
        <v>48</v>
      </c>
    </row>
    <row r="414" spans="1:15" ht="28.8" hidden="1" x14ac:dyDescent="0.3">
      <c r="A414" s="9">
        <v>44911</v>
      </c>
      <c r="B414" s="10" t="s">
        <v>246</v>
      </c>
      <c r="C414" s="11" t="s">
        <v>82</v>
      </c>
      <c r="D414" s="11" t="s">
        <v>369</v>
      </c>
      <c r="E414" s="34" t="s">
        <v>390</v>
      </c>
      <c r="F414" s="11" t="s">
        <v>15</v>
      </c>
      <c r="G414" s="11">
        <v>12</v>
      </c>
      <c r="H414" s="11" t="s">
        <v>371</v>
      </c>
      <c r="I414" s="32" t="s">
        <v>47</v>
      </c>
      <c r="J414" s="32">
        <v>50</v>
      </c>
      <c r="K414" s="64">
        <v>5.5</v>
      </c>
      <c r="L414" s="32">
        <f t="shared" si="6"/>
        <v>0.24</v>
      </c>
      <c r="M414" s="24" t="s">
        <v>35</v>
      </c>
      <c r="N414" s="7"/>
      <c r="O414" s="29" t="s">
        <v>48</v>
      </c>
    </row>
    <row r="415" spans="1:15" ht="28.8" hidden="1" x14ac:dyDescent="0.3">
      <c r="A415" s="9">
        <v>44911</v>
      </c>
      <c r="B415" s="10" t="s">
        <v>246</v>
      </c>
      <c r="C415" s="11" t="s">
        <v>235</v>
      </c>
      <c r="D415" s="11" t="s">
        <v>369</v>
      </c>
      <c r="E415" s="34" t="s">
        <v>391</v>
      </c>
      <c r="F415" s="11" t="s">
        <v>15</v>
      </c>
      <c r="G415" s="11">
        <v>12</v>
      </c>
      <c r="H415" s="11" t="s">
        <v>371</v>
      </c>
      <c r="I415" s="32" t="s">
        <v>47</v>
      </c>
      <c r="J415" s="32">
        <v>50</v>
      </c>
      <c r="K415" s="64">
        <v>5.5</v>
      </c>
      <c r="L415" s="32">
        <f t="shared" si="6"/>
        <v>0.24</v>
      </c>
      <c r="M415" s="24" t="s">
        <v>35</v>
      </c>
      <c r="N415" s="7"/>
      <c r="O415" s="29" t="s">
        <v>48</v>
      </c>
    </row>
    <row r="416" spans="1:15" ht="28.8" hidden="1" x14ac:dyDescent="0.3">
      <c r="A416" s="9">
        <v>44911</v>
      </c>
      <c r="B416" s="10" t="s">
        <v>246</v>
      </c>
      <c r="C416" s="11" t="s">
        <v>20</v>
      </c>
      <c r="D416" s="11" t="s">
        <v>253</v>
      </c>
      <c r="E416" s="34" t="s">
        <v>267</v>
      </c>
      <c r="F416" s="11" t="s">
        <v>255</v>
      </c>
      <c r="G416" s="11">
        <v>130</v>
      </c>
      <c r="H416" s="11" t="s">
        <v>249</v>
      </c>
      <c r="I416" s="38" t="s">
        <v>256</v>
      </c>
      <c r="J416" s="38"/>
      <c r="K416" s="64">
        <v>5.5</v>
      </c>
      <c r="L416" s="32" t="e">
        <f t="shared" si="6"/>
        <v>#DIV/0!</v>
      </c>
      <c r="M416" s="16"/>
      <c r="N416" s="16" t="s">
        <v>257</v>
      </c>
      <c r="O416" s="32"/>
    </row>
    <row r="417" spans="1:15" ht="28.8" hidden="1" x14ac:dyDescent="0.3">
      <c r="A417" s="9">
        <v>44914</v>
      </c>
      <c r="B417" s="10" t="s">
        <v>246</v>
      </c>
      <c r="C417" s="11" t="s">
        <v>20</v>
      </c>
      <c r="D417" s="11" t="s">
        <v>369</v>
      </c>
      <c r="E417" s="34" t="s">
        <v>392</v>
      </c>
      <c r="F417" s="11" t="s">
        <v>15</v>
      </c>
      <c r="G417" s="11">
        <v>12</v>
      </c>
      <c r="H417" s="11" t="s">
        <v>371</v>
      </c>
      <c r="I417" s="32" t="s">
        <v>47</v>
      </c>
      <c r="J417" s="32">
        <v>50</v>
      </c>
      <c r="K417" s="64">
        <v>5.5</v>
      </c>
      <c r="L417" s="32">
        <f t="shared" si="6"/>
        <v>0.24</v>
      </c>
      <c r="M417" s="24" t="s">
        <v>35</v>
      </c>
      <c r="N417" s="7"/>
      <c r="O417" s="29" t="s">
        <v>48</v>
      </c>
    </row>
    <row r="418" spans="1:15" ht="28.8" hidden="1" x14ac:dyDescent="0.3">
      <c r="A418" s="9">
        <v>44914</v>
      </c>
      <c r="B418" s="10" t="s">
        <v>246</v>
      </c>
      <c r="C418" s="11" t="s">
        <v>82</v>
      </c>
      <c r="D418" s="11" t="s">
        <v>369</v>
      </c>
      <c r="E418" s="34" t="s">
        <v>393</v>
      </c>
      <c r="F418" s="11" t="s">
        <v>15</v>
      </c>
      <c r="G418" s="11">
        <v>12</v>
      </c>
      <c r="H418" s="11" t="s">
        <v>371</v>
      </c>
      <c r="I418" s="32" t="s">
        <v>47</v>
      </c>
      <c r="J418" s="32">
        <v>50</v>
      </c>
      <c r="K418" s="64">
        <v>5.5</v>
      </c>
      <c r="L418" s="32">
        <f t="shared" si="6"/>
        <v>0.24</v>
      </c>
      <c r="M418" s="24" t="s">
        <v>35</v>
      </c>
      <c r="N418" s="7"/>
      <c r="O418" s="29" t="s">
        <v>48</v>
      </c>
    </row>
    <row r="419" spans="1:15" ht="28.8" hidden="1" x14ac:dyDescent="0.3">
      <c r="A419" s="9">
        <v>44914</v>
      </c>
      <c r="B419" s="10" t="s">
        <v>246</v>
      </c>
      <c r="C419" s="11" t="s">
        <v>12</v>
      </c>
      <c r="D419" s="11" t="s">
        <v>369</v>
      </c>
      <c r="E419" s="34" t="s">
        <v>394</v>
      </c>
      <c r="F419" s="11" t="s">
        <v>15</v>
      </c>
      <c r="G419" s="11">
        <v>12</v>
      </c>
      <c r="H419" s="11" t="s">
        <v>371</v>
      </c>
      <c r="I419" s="32" t="s">
        <v>47</v>
      </c>
      <c r="J419" s="32">
        <v>50</v>
      </c>
      <c r="K419" s="64">
        <v>5.5</v>
      </c>
      <c r="L419" s="32">
        <f t="shared" si="6"/>
        <v>0.24</v>
      </c>
      <c r="M419" s="24" t="s">
        <v>35</v>
      </c>
      <c r="N419" s="7"/>
      <c r="O419" s="29" t="s">
        <v>48</v>
      </c>
    </row>
    <row r="420" spans="1:15" ht="28.8" hidden="1" x14ac:dyDescent="0.3">
      <c r="A420" s="9">
        <v>44914</v>
      </c>
      <c r="B420" s="10" t="s">
        <v>246</v>
      </c>
      <c r="C420" s="11" t="s">
        <v>235</v>
      </c>
      <c r="D420" s="11" t="s">
        <v>369</v>
      </c>
      <c r="E420" s="34" t="s">
        <v>395</v>
      </c>
      <c r="F420" s="11" t="s">
        <v>15</v>
      </c>
      <c r="G420" s="11">
        <v>12</v>
      </c>
      <c r="H420" s="11" t="s">
        <v>371</v>
      </c>
      <c r="I420" s="32" t="s">
        <v>47</v>
      </c>
      <c r="J420" s="32">
        <v>50</v>
      </c>
      <c r="K420" s="64">
        <v>5.5</v>
      </c>
      <c r="L420" s="32">
        <f t="shared" si="6"/>
        <v>0.24</v>
      </c>
      <c r="M420" s="24" t="s">
        <v>35</v>
      </c>
      <c r="N420" s="7"/>
      <c r="O420" s="29" t="s">
        <v>48</v>
      </c>
    </row>
    <row r="421" spans="1:15" hidden="1" x14ac:dyDescent="0.3">
      <c r="A421" s="9">
        <v>44916</v>
      </c>
      <c r="B421" s="10" t="s">
        <v>246</v>
      </c>
      <c r="C421" s="11" t="s">
        <v>242</v>
      </c>
      <c r="D421" s="11" t="s">
        <v>258</v>
      </c>
      <c r="E421" s="34" t="s">
        <v>396</v>
      </c>
      <c r="F421" s="11" t="s">
        <v>244</v>
      </c>
      <c r="G421" s="11">
        <v>85</v>
      </c>
      <c r="H421" s="11" t="s">
        <v>245</v>
      </c>
      <c r="I421" s="32" t="s">
        <v>114</v>
      </c>
      <c r="J421" s="37">
        <v>100</v>
      </c>
      <c r="K421" s="64">
        <v>5.5</v>
      </c>
      <c r="L421" s="32">
        <f t="shared" si="6"/>
        <v>0.85</v>
      </c>
      <c r="M421" s="21" t="s">
        <v>18</v>
      </c>
      <c r="N421" s="7"/>
      <c r="O421" s="25" t="s">
        <v>52</v>
      </c>
    </row>
    <row r="422" spans="1:15" hidden="1" x14ac:dyDescent="0.3">
      <c r="A422" s="13">
        <v>44935</v>
      </c>
      <c r="B422" s="14" t="s">
        <v>397</v>
      </c>
      <c r="C422" s="15" t="s">
        <v>20</v>
      </c>
      <c r="D422" s="15" t="s">
        <v>398</v>
      </c>
      <c r="E422" s="35" t="s">
        <v>399</v>
      </c>
      <c r="F422" s="15" t="s">
        <v>263</v>
      </c>
      <c r="G422" s="15">
        <v>50</v>
      </c>
      <c r="H422" s="15" t="s">
        <v>58</v>
      </c>
      <c r="I422" s="32" t="s">
        <v>400</v>
      </c>
      <c r="J422" s="32">
        <v>50</v>
      </c>
      <c r="K422" s="64">
        <v>5.5</v>
      </c>
      <c r="L422" s="32">
        <f t="shared" si="6"/>
        <v>1</v>
      </c>
      <c r="M422" s="21" t="s">
        <v>18</v>
      </c>
      <c r="N422" s="7"/>
      <c r="O422" s="25" t="s">
        <v>401</v>
      </c>
    </row>
    <row r="423" spans="1:15" ht="43.2" hidden="1" x14ac:dyDescent="0.3">
      <c r="A423" s="13">
        <v>44935</v>
      </c>
      <c r="B423" s="14" t="s">
        <v>397</v>
      </c>
      <c r="C423" s="15" t="s">
        <v>20</v>
      </c>
      <c r="D423" s="15" t="s">
        <v>402</v>
      </c>
      <c r="E423" s="35" t="s">
        <v>403</v>
      </c>
      <c r="F423" s="15" t="s">
        <v>15</v>
      </c>
      <c r="G423" s="15">
        <v>65</v>
      </c>
      <c r="H423" s="15" t="s">
        <v>28</v>
      </c>
      <c r="I423" s="32" t="s">
        <v>404</v>
      </c>
      <c r="J423" s="37">
        <v>100</v>
      </c>
      <c r="K423" s="37">
        <v>5.5</v>
      </c>
      <c r="L423" s="32">
        <f t="shared" si="6"/>
        <v>0.65</v>
      </c>
      <c r="M423" s="23" t="s">
        <v>251</v>
      </c>
      <c r="N423" s="7"/>
      <c r="O423" s="30" t="s">
        <v>252</v>
      </c>
    </row>
    <row r="424" spans="1:15" hidden="1" x14ac:dyDescent="0.3">
      <c r="A424" s="13">
        <v>44935</v>
      </c>
      <c r="B424" s="14" t="s">
        <v>397</v>
      </c>
      <c r="C424" s="15" t="s">
        <v>82</v>
      </c>
      <c r="D424" s="15" t="s">
        <v>398</v>
      </c>
      <c r="E424" s="35" t="s">
        <v>405</v>
      </c>
      <c r="F424" s="15" t="s">
        <v>211</v>
      </c>
      <c r="G424" s="15">
        <v>50</v>
      </c>
      <c r="H424" s="15" t="s">
        <v>58</v>
      </c>
      <c r="I424" s="32" t="s">
        <v>400</v>
      </c>
      <c r="J424" s="32">
        <v>50</v>
      </c>
      <c r="K424" s="64">
        <v>5.5</v>
      </c>
      <c r="L424" s="32">
        <f t="shared" si="6"/>
        <v>1</v>
      </c>
      <c r="M424" s="21" t="s">
        <v>18</v>
      </c>
      <c r="N424" s="7"/>
      <c r="O424" s="25" t="s">
        <v>401</v>
      </c>
    </row>
    <row r="425" spans="1:15" ht="28.8" hidden="1" x14ac:dyDescent="0.3">
      <c r="A425" s="13">
        <v>44935</v>
      </c>
      <c r="B425" s="14" t="s">
        <v>397</v>
      </c>
      <c r="C425" s="15" t="s">
        <v>12</v>
      </c>
      <c r="D425" s="15" t="s">
        <v>406</v>
      </c>
      <c r="E425" s="35" t="s">
        <v>407</v>
      </c>
      <c r="F425" s="15" t="s">
        <v>15</v>
      </c>
      <c r="G425" s="15">
        <v>75</v>
      </c>
      <c r="H425" s="15" t="s">
        <v>16</v>
      </c>
      <c r="I425" s="37" t="s">
        <v>408</v>
      </c>
      <c r="J425" s="37">
        <v>100</v>
      </c>
      <c r="K425" s="64">
        <v>5.5</v>
      </c>
      <c r="L425" s="32">
        <f t="shared" si="6"/>
        <v>0.75</v>
      </c>
      <c r="M425" s="24" t="s">
        <v>35</v>
      </c>
      <c r="N425" s="24" t="s">
        <v>35</v>
      </c>
      <c r="O425" s="29" t="s">
        <v>36</v>
      </c>
    </row>
    <row r="426" spans="1:15" ht="28.8" hidden="1" x14ac:dyDescent="0.3">
      <c r="A426" s="13">
        <v>44936</v>
      </c>
      <c r="B426" s="14" t="s">
        <v>397</v>
      </c>
      <c r="C426" s="15" t="s">
        <v>20</v>
      </c>
      <c r="D426" s="15" t="s">
        <v>406</v>
      </c>
      <c r="E426" s="35" t="s">
        <v>409</v>
      </c>
      <c r="F426" s="15" t="s">
        <v>15</v>
      </c>
      <c r="G426" s="15">
        <v>75</v>
      </c>
      <c r="H426" s="15" t="s">
        <v>16</v>
      </c>
      <c r="I426" s="37" t="s">
        <v>408</v>
      </c>
      <c r="J426" s="37">
        <v>100</v>
      </c>
      <c r="K426" s="64">
        <v>5.5</v>
      </c>
      <c r="L426" s="32">
        <f t="shared" si="6"/>
        <v>0.75</v>
      </c>
      <c r="M426" s="24" t="s">
        <v>35</v>
      </c>
      <c r="N426" s="24" t="s">
        <v>35</v>
      </c>
      <c r="O426" s="29" t="s">
        <v>36</v>
      </c>
    </row>
    <row r="427" spans="1:15" hidden="1" x14ac:dyDescent="0.3">
      <c r="A427" s="13">
        <v>44936</v>
      </c>
      <c r="B427" s="14" t="s">
        <v>397</v>
      </c>
      <c r="C427" s="15" t="s">
        <v>20</v>
      </c>
      <c r="D427" s="15" t="s">
        <v>398</v>
      </c>
      <c r="E427" s="35" t="s">
        <v>410</v>
      </c>
      <c r="F427" s="15" t="s">
        <v>263</v>
      </c>
      <c r="G427" s="15">
        <v>50</v>
      </c>
      <c r="H427" s="15" t="s">
        <v>58</v>
      </c>
      <c r="I427" s="32" t="s">
        <v>400</v>
      </c>
      <c r="J427" s="32">
        <v>50</v>
      </c>
      <c r="K427" s="64">
        <v>5.5</v>
      </c>
      <c r="L427" s="32">
        <f t="shared" si="6"/>
        <v>1</v>
      </c>
      <c r="M427" s="21" t="s">
        <v>18</v>
      </c>
      <c r="N427" s="7"/>
      <c r="O427" s="25" t="s">
        <v>401</v>
      </c>
    </row>
    <row r="428" spans="1:15" ht="43.2" hidden="1" x14ac:dyDescent="0.3">
      <c r="A428" s="13">
        <v>44936</v>
      </c>
      <c r="B428" s="14" t="s">
        <v>397</v>
      </c>
      <c r="C428" s="15" t="s">
        <v>20</v>
      </c>
      <c r="D428" s="15" t="s">
        <v>402</v>
      </c>
      <c r="E428" s="35" t="s">
        <v>411</v>
      </c>
      <c r="F428" s="15" t="s">
        <v>15</v>
      </c>
      <c r="G428" s="15">
        <v>65</v>
      </c>
      <c r="H428" s="15" t="s">
        <v>28</v>
      </c>
      <c r="I428" s="32" t="s">
        <v>250</v>
      </c>
      <c r="J428" s="37">
        <v>100</v>
      </c>
      <c r="K428" s="37">
        <v>5.5</v>
      </c>
      <c r="L428" s="32">
        <f t="shared" si="6"/>
        <v>0.65</v>
      </c>
      <c r="M428" s="23" t="s">
        <v>251</v>
      </c>
      <c r="N428" s="7"/>
      <c r="O428" s="30" t="s">
        <v>252</v>
      </c>
    </row>
    <row r="429" spans="1:15" hidden="1" x14ac:dyDescent="0.3">
      <c r="A429" s="13">
        <v>44936</v>
      </c>
      <c r="B429" s="14" t="s">
        <v>397</v>
      </c>
      <c r="C429" s="15" t="s">
        <v>82</v>
      </c>
      <c r="D429" s="15" t="s">
        <v>398</v>
      </c>
      <c r="E429" s="35" t="s">
        <v>412</v>
      </c>
      <c r="F429" s="15" t="s">
        <v>211</v>
      </c>
      <c r="G429" s="15">
        <v>50</v>
      </c>
      <c r="H429" s="15" t="s">
        <v>58</v>
      </c>
      <c r="I429" s="32" t="s">
        <v>400</v>
      </c>
      <c r="J429" s="32">
        <v>50</v>
      </c>
      <c r="K429" s="64">
        <v>5.5</v>
      </c>
      <c r="L429" s="32">
        <f t="shared" si="6"/>
        <v>1</v>
      </c>
      <c r="M429" s="21" t="s">
        <v>18</v>
      </c>
      <c r="N429" s="7"/>
      <c r="O429" s="25" t="s">
        <v>401</v>
      </c>
    </row>
    <row r="430" spans="1:15" ht="28.8" hidden="1" x14ac:dyDescent="0.3">
      <c r="A430" s="13">
        <v>44936</v>
      </c>
      <c r="B430" s="14" t="s">
        <v>397</v>
      </c>
      <c r="C430" s="15" t="s">
        <v>12</v>
      </c>
      <c r="D430" s="15" t="s">
        <v>406</v>
      </c>
      <c r="E430" s="35" t="s">
        <v>413</v>
      </c>
      <c r="F430" s="15" t="s">
        <v>15</v>
      </c>
      <c r="G430" s="15">
        <v>75</v>
      </c>
      <c r="H430" s="15" t="s">
        <v>16</v>
      </c>
      <c r="I430" s="37" t="s">
        <v>408</v>
      </c>
      <c r="J430" s="37">
        <v>100</v>
      </c>
      <c r="K430" s="64">
        <v>5.5</v>
      </c>
      <c r="L430" s="32">
        <f t="shared" si="6"/>
        <v>0.75</v>
      </c>
      <c r="M430" s="24" t="s">
        <v>35</v>
      </c>
      <c r="N430" s="24" t="s">
        <v>35</v>
      </c>
      <c r="O430" s="29" t="s">
        <v>36</v>
      </c>
    </row>
    <row r="431" spans="1:15" hidden="1" x14ac:dyDescent="0.3">
      <c r="A431" s="13">
        <v>44937</v>
      </c>
      <c r="B431" s="14" t="s">
        <v>397</v>
      </c>
      <c r="C431" s="15" t="s">
        <v>20</v>
      </c>
      <c r="D431" s="15" t="s">
        <v>398</v>
      </c>
      <c r="E431" s="35" t="s">
        <v>414</v>
      </c>
      <c r="F431" s="15" t="s">
        <v>263</v>
      </c>
      <c r="G431" s="15">
        <v>50</v>
      </c>
      <c r="H431" s="15" t="s">
        <v>58</v>
      </c>
      <c r="I431" s="32" t="s">
        <v>400</v>
      </c>
      <c r="J431" s="32">
        <v>50</v>
      </c>
      <c r="K431" s="64">
        <v>5.5</v>
      </c>
      <c r="L431" s="32">
        <f t="shared" si="6"/>
        <v>1</v>
      </c>
      <c r="M431" s="21" t="s">
        <v>18</v>
      </c>
      <c r="N431" s="7"/>
      <c r="O431" s="25" t="s">
        <v>401</v>
      </c>
    </row>
    <row r="432" spans="1:15" ht="43.2" hidden="1" x14ac:dyDescent="0.3">
      <c r="A432" s="13">
        <v>44937</v>
      </c>
      <c r="B432" s="14" t="s">
        <v>397</v>
      </c>
      <c r="C432" s="15" t="s">
        <v>20</v>
      </c>
      <c r="D432" s="15" t="s">
        <v>402</v>
      </c>
      <c r="E432" s="35" t="s">
        <v>415</v>
      </c>
      <c r="F432" s="15" t="s">
        <v>15</v>
      </c>
      <c r="G432" s="15">
        <v>65</v>
      </c>
      <c r="H432" s="15" t="s">
        <v>28</v>
      </c>
      <c r="I432" s="32" t="s">
        <v>404</v>
      </c>
      <c r="J432" s="37">
        <v>100</v>
      </c>
      <c r="K432" s="37">
        <v>5.5</v>
      </c>
      <c r="L432" s="32">
        <f t="shared" si="6"/>
        <v>0.65</v>
      </c>
      <c r="M432" s="23" t="s">
        <v>251</v>
      </c>
      <c r="N432" s="7"/>
      <c r="O432" s="30" t="s">
        <v>252</v>
      </c>
    </row>
    <row r="433" spans="1:15" hidden="1" x14ac:dyDescent="0.3">
      <c r="A433" s="13">
        <v>44937</v>
      </c>
      <c r="B433" s="14" t="s">
        <v>397</v>
      </c>
      <c r="C433" s="15" t="s">
        <v>82</v>
      </c>
      <c r="D433" s="15" t="s">
        <v>398</v>
      </c>
      <c r="E433" s="35" t="s">
        <v>416</v>
      </c>
      <c r="F433" s="15" t="s">
        <v>211</v>
      </c>
      <c r="G433" s="15">
        <v>50</v>
      </c>
      <c r="H433" s="15" t="s">
        <v>58</v>
      </c>
      <c r="I433" s="32" t="s">
        <v>400</v>
      </c>
      <c r="J433" s="32">
        <v>50</v>
      </c>
      <c r="K433" s="64">
        <v>5.5</v>
      </c>
      <c r="L433" s="32">
        <f t="shared" si="6"/>
        <v>1</v>
      </c>
      <c r="M433" s="21" t="s">
        <v>18</v>
      </c>
      <c r="N433" s="7"/>
      <c r="O433" s="25" t="s">
        <v>401</v>
      </c>
    </row>
    <row r="434" spans="1:15" hidden="1" x14ac:dyDescent="0.3">
      <c r="A434" s="13">
        <v>44937</v>
      </c>
      <c r="B434" s="14" t="s">
        <v>397</v>
      </c>
      <c r="C434" s="15" t="s">
        <v>12</v>
      </c>
      <c r="D434" s="15" t="s">
        <v>417</v>
      </c>
      <c r="E434" s="35" t="s">
        <v>418</v>
      </c>
      <c r="F434" s="15" t="s">
        <v>15</v>
      </c>
      <c r="G434" s="15">
        <v>20</v>
      </c>
      <c r="H434" s="15" t="s">
        <v>58</v>
      </c>
      <c r="I434" s="32" t="s">
        <v>17</v>
      </c>
      <c r="J434" s="32">
        <v>50</v>
      </c>
      <c r="K434" s="64">
        <v>5.5</v>
      </c>
      <c r="L434" s="32">
        <f t="shared" si="6"/>
        <v>0.4</v>
      </c>
      <c r="M434" s="21" t="s">
        <v>18</v>
      </c>
      <c r="N434" s="7"/>
      <c r="O434" s="25" t="s">
        <v>19</v>
      </c>
    </row>
    <row r="435" spans="1:15" ht="28.8" hidden="1" x14ac:dyDescent="0.3">
      <c r="A435" s="13">
        <v>44937</v>
      </c>
      <c r="B435" s="14" t="s">
        <v>397</v>
      </c>
      <c r="C435" s="15" t="s">
        <v>12</v>
      </c>
      <c r="D435" s="15" t="s">
        <v>419</v>
      </c>
      <c r="E435" s="35" t="s">
        <v>420</v>
      </c>
      <c r="F435" s="15" t="s">
        <v>15</v>
      </c>
      <c r="G435" s="15">
        <v>54</v>
      </c>
      <c r="H435" s="15" t="s">
        <v>16</v>
      </c>
      <c r="I435" s="32" t="s">
        <v>34</v>
      </c>
      <c r="J435" s="32">
        <v>50</v>
      </c>
      <c r="K435" s="64">
        <v>5.5</v>
      </c>
      <c r="L435" s="32">
        <f t="shared" si="6"/>
        <v>1.08</v>
      </c>
      <c r="M435" s="24" t="s">
        <v>35</v>
      </c>
      <c r="N435" s="7"/>
      <c r="O435" s="29" t="s">
        <v>36</v>
      </c>
    </row>
    <row r="436" spans="1:15" x14ac:dyDescent="0.3">
      <c r="A436" s="13">
        <v>44937</v>
      </c>
      <c r="B436" s="14" t="s">
        <v>397</v>
      </c>
      <c r="C436" s="15" t="s">
        <v>12</v>
      </c>
      <c r="D436" s="15" t="s">
        <v>406</v>
      </c>
      <c r="E436" s="35" t="s">
        <v>421</v>
      </c>
      <c r="F436" s="15" t="s">
        <v>15</v>
      </c>
      <c r="G436" s="15">
        <v>75</v>
      </c>
      <c r="H436" s="15" t="s">
        <v>16</v>
      </c>
      <c r="I436" s="28" t="s">
        <v>100</v>
      </c>
      <c r="J436" s="28">
        <v>100</v>
      </c>
      <c r="K436" s="64">
        <v>5.5</v>
      </c>
      <c r="L436" s="32">
        <f t="shared" si="6"/>
        <v>0.75</v>
      </c>
      <c r="M436" s="17"/>
      <c r="N436" s="24" t="s">
        <v>35</v>
      </c>
      <c r="O436" s="28"/>
    </row>
    <row r="437" spans="1:15" hidden="1" x14ac:dyDescent="0.3">
      <c r="A437" s="13">
        <v>44937</v>
      </c>
      <c r="B437" s="14" t="s">
        <v>397</v>
      </c>
      <c r="C437" s="15" t="s">
        <v>422</v>
      </c>
      <c r="D437" s="15" t="s">
        <v>37</v>
      </c>
      <c r="E437" s="35" t="s">
        <v>423</v>
      </c>
      <c r="F437" s="15" t="s">
        <v>424</v>
      </c>
      <c r="G437" s="15">
        <v>25</v>
      </c>
      <c r="H437" s="15" t="s">
        <v>245</v>
      </c>
      <c r="I437" s="32" t="s">
        <v>17</v>
      </c>
      <c r="J437" s="32">
        <v>50</v>
      </c>
      <c r="K437" s="64">
        <v>5.5</v>
      </c>
      <c r="L437" s="32">
        <f t="shared" si="6"/>
        <v>0.5</v>
      </c>
      <c r="M437" s="21" t="s">
        <v>18</v>
      </c>
      <c r="N437" s="7"/>
      <c r="O437" s="25" t="s">
        <v>19</v>
      </c>
    </row>
    <row r="438" spans="1:15" ht="28.8" hidden="1" x14ac:dyDescent="0.3">
      <c r="A438" s="13">
        <v>44938</v>
      </c>
      <c r="B438" s="14" t="s">
        <v>397</v>
      </c>
      <c r="C438" s="15" t="s">
        <v>20</v>
      </c>
      <c r="D438" s="15" t="s">
        <v>406</v>
      </c>
      <c r="E438" s="35" t="s">
        <v>425</v>
      </c>
      <c r="F438" s="15" t="s">
        <v>15</v>
      </c>
      <c r="G438" s="15">
        <v>75</v>
      </c>
      <c r="H438" s="15" t="s">
        <v>16</v>
      </c>
      <c r="I438" s="37" t="s">
        <v>408</v>
      </c>
      <c r="J438" s="37">
        <v>100</v>
      </c>
      <c r="K438" s="64">
        <v>5.5</v>
      </c>
      <c r="L438" s="32">
        <f t="shared" si="6"/>
        <v>0.75</v>
      </c>
      <c r="M438" s="24" t="s">
        <v>35</v>
      </c>
      <c r="N438" s="24" t="s">
        <v>35</v>
      </c>
      <c r="O438" s="29" t="s">
        <v>36</v>
      </c>
    </row>
    <row r="439" spans="1:15" hidden="1" x14ac:dyDescent="0.3">
      <c r="A439" s="13">
        <v>44938</v>
      </c>
      <c r="B439" s="14" t="s">
        <v>397</v>
      </c>
      <c r="C439" s="15" t="s">
        <v>20</v>
      </c>
      <c r="D439" s="15" t="s">
        <v>398</v>
      </c>
      <c r="E439" s="35" t="s">
        <v>426</v>
      </c>
      <c r="F439" s="15" t="s">
        <v>263</v>
      </c>
      <c r="G439" s="15">
        <v>50</v>
      </c>
      <c r="H439" s="15" t="s">
        <v>58</v>
      </c>
      <c r="I439" s="32" t="s">
        <v>400</v>
      </c>
      <c r="J439" s="32">
        <v>50</v>
      </c>
      <c r="K439" s="64">
        <v>5.5</v>
      </c>
      <c r="L439" s="32">
        <f t="shared" si="6"/>
        <v>1</v>
      </c>
      <c r="M439" s="21" t="s">
        <v>18</v>
      </c>
      <c r="N439" s="7"/>
      <c r="O439" s="25" t="s">
        <v>401</v>
      </c>
    </row>
    <row r="440" spans="1:15" ht="43.2" hidden="1" x14ac:dyDescent="0.3">
      <c r="A440" s="13">
        <v>44938</v>
      </c>
      <c r="B440" s="14" t="s">
        <v>397</v>
      </c>
      <c r="C440" s="15" t="s">
        <v>20</v>
      </c>
      <c r="D440" s="15" t="s">
        <v>402</v>
      </c>
      <c r="E440" s="35" t="s">
        <v>427</v>
      </c>
      <c r="F440" s="15" t="s">
        <v>15</v>
      </c>
      <c r="G440" s="15">
        <v>65</v>
      </c>
      <c r="H440" s="15" t="s">
        <v>28</v>
      </c>
      <c r="I440" s="32" t="s">
        <v>250</v>
      </c>
      <c r="J440" s="37">
        <v>100</v>
      </c>
      <c r="K440" s="37">
        <v>5.5</v>
      </c>
      <c r="L440" s="32">
        <f t="shared" si="6"/>
        <v>0.65</v>
      </c>
      <c r="M440" s="23" t="s">
        <v>251</v>
      </c>
      <c r="N440" s="7"/>
      <c r="O440" s="30" t="s">
        <v>252</v>
      </c>
    </row>
    <row r="441" spans="1:15" hidden="1" x14ac:dyDescent="0.3">
      <c r="A441" s="13">
        <v>44938</v>
      </c>
      <c r="B441" s="14" t="s">
        <v>397</v>
      </c>
      <c r="C441" s="15" t="s">
        <v>82</v>
      </c>
      <c r="D441" s="15" t="s">
        <v>398</v>
      </c>
      <c r="E441" s="35" t="s">
        <v>428</v>
      </c>
      <c r="F441" s="15" t="s">
        <v>211</v>
      </c>
      <c r="G441" s="15">
        <v>50</v>
      </c>
      <c r="H441" s="15" t="s">
        <v>58</v>
      </c>
      <c r="I441" s="32" t="s">
        <v>400</v>
      </c>
      <c r="J441" s="32">
        <v>50</v>
      </c>
      <c r="K441" s="64">
        <v>5.5</v>
      </c>
      <c r="L441" s="32">
        <f t="shared" si="6"/>
        <v>1</v>
      </c>
      <c r="M441" s="21" t="s">
        <v>18</v>
      </c>
      <c r="N441" s="7"/>
      <c r="O441" s="25" t="s">
        <v>401</v>
      </c>
    </row>
    <row r="442" spans="1:15" hidden="1" x14ac:dyDescent="0.3">
      <c r="A442" s="13">
        <v>44938</v>
      </c>
      <c r="B442" s="14" t="s">
        <v>397</v>
      </c>
      <c r="C442" s="15" t="s">
        <v>12</v>
      </c>
      <c r="D442" s="15" t="s">
        <v>417</v>
      </c>
      <c r="E442" s="35" t="s">
        <v>429</v>
      </c>
      <c r="F442" s="15" t="s">
        <v>15</v>
      </c>
      <c r="G442" s="15">
        <v>20</v>
      </c>
      <c r="H442" s="15" t="s">
        <v>58</v>
      </c>
      <c r="I442" s="32" t="s">
        <v>17</v>
      </c>
      <c r="J442" s="32">
        <v>50</v>
      </c>
      <c r="K442" s="64">
        <v>5.5</v>
      </c>
      <c r="L442" s="32">
        <f t="shared" si="6"/>
        <v>0.4</v>
      </c>
      <c r="M442" s="21" t="s">
        <v>18</v>
      </c>
      <c r="N442" s="7"/>
      <c r="O442" s="25" t="s">
        <v>19</v>
      </c>
    </row>
    <row r="443" spans="1:15" ht="28.8" hidden="1" x14ac:dyDescent="0.3">
      <c r="A443" s="13">
        <v>44938</v>
      </c>
      <c r="B443" s="14" t="s">
        <v>397</v>
      </c>
      <c r="C443" s="15" t="s">
        <v>12</v>
      </c>
      <c r="D443" s="15" t="s">
        <v>419</v>
      </c>
      <c r="E443" s="35" t="s">
        <v>430</v>
      </c>
      <c r="F443" s="15" t="s">
        <v>15</v>
      </c>
      <c r="G443" s="15">
        <v>54</v>
      </c>
      <c r="H443" s="15" t="s">
        <v>16</v>
      </c>
      <c r="I443" s="32" t="s">
        <v>34</v>
      </c>
      <c r="J443" s="32">
        <v>50</v>
      </c>
      <c r="K443" s="64">
        <v>5.5</v>
      </c>
      <c r="L443" s="32">
        <f t="shared" si="6"/>
        <v>1.08</v>
      </c>
      <c r="M443" s="24" t="s">
        <v>35</v>
      </c>
      <c r="N443" s="7"/>
      <c r="O443" s="29" t="s">
        <v>36</v>
      </c>
    </row>
    <row r="444" spans="1:15" x14ac:dyDescent="0.3">
      <c r="A444" s="13">
        <v>44938</v>
      </c>
      <c r="B444" s="14" t="s">
        <v>397</v>
      </c>
      <c r="C444" s="15" t="s">
        <v>12</v>
      </c>
      <c r="D444" s="15" t="s">
        <v>406</v>
      </c>
      <c r="E444" s="35" t="s">
        <v>421</v>
      </c>
      <c r="F444" s="15" t="s">
        <v>15</v>
      </c>
      <c r="G444" s="15">
        <v>75</v>
      </c>
      <c r="H444" s="15" t="s">
        <v>16</v>
      </c>
      <c r="I444" s="28" t="s">
        <v>100</v>
      </c>
      <c r="J444" s="28">
        <v>100</v>
      </c>
      <c r="K444" s="64">
        <v>5.5</v>
      </c>
      <c r="L444" s="32">
        <f t="shared" si="6"/>
        <v>0.75</v>
      </c>
      <c r="M444" s="17"/>
      <c r="N444" s="24" t="s">
        <v>35</v>
      </c>
      <c r="O444" s="28"/>
    </row>
    <row r="445" spans="1:15" hidden="1" x14ac:dyDescent="0.3">
      <c r="A445" s="13">
        <v>44939</v>
      </c>
      <c r="B445" s="14" t="s">
        <v>397</v>
      </c>
      <c r="C445" s="15" t="s">
        <v>20</v>
      </c>
      <c r="D445" s="15" t="s">
        <v>398</v>
      </c>
      <c r="E445" s="35" t="s">
        <v>431</v>
      </c>
      <c r="F445" s="15" t="s">
        <v>263</v>
      </c>
      <c r="G445" s="15">
        <v>50</v>
      </c>
      <c r="H445" s="15" t="s">
        <v>58</v>
      </c>
      <c r="I445" s="32" t="s">
        <v>400</v>
      </c>
      <c r="J445" s="32">
        <v>50</v>
      </c>
      <c r="K445" s="64">
        <v>5.5</v>
      </c>
      <c r="L445" s="32">
        <f t="shared" si="6"/>
        <v>1</v>
      </c>
      <c r="M445" s="21" t="s">
        <v>18</v>
      </c>
      <c r="N445" s="7"/>
      <c r="O445" s="25" t="s">
        <v>401</v>
      </c>
    </row>
    <row r="446" spans="1:15" ht="43.2" hidden="1" x14ac:dyDescent="0.3">
      <c r="A446" s="13">
        <v>44939</v>
      </c>
      <c r="B446" s="14" t="s">
        <v>397</v>
      </c>
      <c r="C446" s="15" t="s">
        <v>20</v>
      </c>
      <c r="D446" s="15" t="s">
        <v>402</v>
      </c>
      <c r="E446" s="35" t="s">
        <v>432</v>
      </c>
      <c r="F446" s="15" t="s">
        <v>15</v>
      </c>
      <c r="G446" s="15">
        <v>65</v>
      </c>
      <c r="H446" s="15" t="s">
        <v>28</v>
      </c>
      <c r="I446" s="32" t="s">
        <v>404</v>
      </c>
      <c r="J446" s="37">
        <v>100</v>
      </c>
      <c r="K446" s="37">
        <v>5.5</v>
      </c>
      <c r="L446" s="32">
        <f t="shared" si="6"/>
        <v>0.65</v>
      </c>
      <c r="M446" s="23" t="s">
        <v>251</v>
      </c>
      <c r="N446" s="7"/>
      <c r="O446" s="30" t="s">
        <v>252</v>
      </c>
    </row>
    <row r="447" spans="1:15" hidden="1" x14ac:dyDescent="0.3">
      <c r="A447" s="13">
        <v>44939</v>
      </c>
      <c r="B447" s="14" t="s">
        <v>397</v>
      </c>
      <c r="C447" s="15" t="s">
        <v>82</v>
      </c>
      <c r="D447" s="15" t="s">
        <v>398</v>
      </c>
      <c r="E447" s="35" t="s">
        <v>433</v>
      </c>
      <c r="F447" s="15" t="s">
        <v>211</v>
      </c>
      <c r="G447" s="15">
        <v>50</v>
      </c>
      <c r="H447" s="15" t="s">
        <v>58</v>
      </c>
      <c r="I447" s="32" t="s">
        <v>400</v>
      </c>
      <c r="J447" s="32">
        <v>50</v>
      </c>
      <c r="K447" s="64">
        <v>5.5</v>
      </c>
      <c r="L447" s="32">
        <f t="shared" si="6"/>
        <v>1</v>
      </c>
      <c r="M447" s="21" t="s">
        <v>18</v>
      </c>
      <c r="N447" s="7"/>
      <c r="O447" s="25" t="s">
        <v>401</v>
      </c>
    </row>
    <row r="448" spans="1:15" ht="28.8" x14ac:dyDescent="0.3">
      <c r="A448" s="13">
        <v>44939</v>
      </c>
      <c r="B448" s="14" t="s">
        <v>397</v>
      </c>
      <c r="C448" s="15" t="s">
        <v>12</v>
      </c>
      <c r="D448" s="15" t="s">
        <v>434</v>
      </c>
      <c r="E448" s="35" t="s">
        <v>435</v>
      </c>
      <c r="F448" s="15" t="s">
        <v>15</v>
      </c>
      <c r="G448" s="15">
        <v>12</v>
      </c>
      <c r="H448" s="15" t="s">
        <v>436</v>
      </c>
      <c r="I448" s="28" t="s">
        <v>100</v>
      </c>
      <c r="J448" s="28">
        <v>50</v>
      </c>
      <c r="K448" s="64">
        <v>5.5</v>
      </c>
      <c r="L448" s="32">
        <f t="shared" si="6"/>
        <v>0.24</v>
      </c>
      <c r="M448" s="17"/>
      <c r="N448" s="24" t="s">
        <v>35</v>
      </c>
      <c r="O448" s="28"/>
    </row>
    <row r="449" spans="1:15" hidden="1" x14ac:dyDescent="0.3">
      <c r="A449" s="13">
        <v>44939</v>
      </c>
      <c r="B449" s="14" t="s">
        <v>397</v>
      </c>
      <c r="C449" s="15" t="s">
        <v>12</v>
      </c>
      <c r="D449" s="15" t="s">
        <v>417</v>
      </c>
      <c r="E449" s="35" t="s">
        <v>437</v>
      </c>
      <c r="F449" s="15" t="s">
        <v>15</v>
      </c>
      <c r="G449" s="15">
        <v>20</v>
      </c>
      <c r="H449" s="15" t="s">
        <v>58</v>
      </c>
      <c r="I449" s="32" t="s">
        <v>17</v>
      </c>
      <c r="J449" s="32">
        <v>50</v>
      </c>
      <c r="K449" s="64">
        <v>5.5</v>
      </c>
      <c r="L449" s="32">
        <f t="shared" si="6"/>
        <v>0.4</v>
      </c>
      <c r="M449" s="21" t="s">
        <v>18</v>
      </c>
      <c r="N449" s="7"/>
      <c r="O449" s="25" t="s">
        <v>19</v>
      </c>
    </row>
    <row r="450" spans="1:15" ht="28.8" hidden="1" x14ac:dyDescent="0.3">
      <c r="A450" s="13">
        <v>44939</v>
      </c>
      <c r="B450" s="14" t="s">
        <v>397</v>
      </c>
      <c r="C450" s="15" t="s">
        <v>12</v>
      </c>
      <c r="D450" s="15" t="s">
        <v>406</v>
      </c>
      <c r="E450" s="35" t="s">
        <v>409</v>
      </c>
      <c r="F450" s="15" t="s">
        <v>15</v>
      </c>
      <c r="G450" s="15">
        <v>75</v>
      </c>
      <c r="H450" s="15" t="s">
        <v>16</v>
      </c>
      <c r="I450" s="37" t="s">
        <v>408</v>
      </c>
      <c r="J450" s="37">
        <v>100</v>
      </c>
      <c r="K450" s="64">
        <v>5.5</v>
      </c>
      <c r="L450" s="32">
        <f t="shared" ref="L450:L513" si="7">G450/J450</f>
        <v>0.75</v>
      </c>
      <c r="M450" s="24" t="s">
        <v>35</v>
      </c>
      <c r="N450" s="24" t="s">
        <v>35</v>
      </c>
      <c r="O450" s="29" t="s">
        <v>36</v>
      </c>
    </row>
    <row r="451" spans="1:15" hidden="1" x14ac:dyDescent="0.3">
      <c r="A451" s="13">
        <v>44942</v>
      </c>
      <c r="B451" s="14" t="s">
        <v>397</v>
      </c>
      <c r="C451" s="15" t="s">
        <v>20</v>
      </c>
      <c r="D451" s="15" t="s">
        <v>398</v>
      </c>
      <c r="E451" s="35" t="s">
        <v>399</v>
      </c>
      <c r="F451" s="15" t="s">
        <v>263</v>
      </c>
      <c r="G451" s="15">
        <v>50</v>
      </c>
      <c r="H451" s="15" t="s">
        <v>58</v>
      </c>
      <c r="I451" s="32" t="s">
        <v>400</v>
      </c>
      <c r="J451" s="32">
        <v>50</v>
      </c>
      <c r="K451" s="64">
        <v>5.5</v>
      </c>
      <c r="L451" s="32">
        <f t="shared" si="7"/>
        <v>1</v>
      </c>
      <c r="M451" s="21" t="s">
        <v>18</v>
      </c>
      <c r="N451" s="7"/>
      <c r="O451" s="25" t="s">
        <v>401</v>
      </c>
    </row>
    <row r="452" spans="1:15" ht="43.2" hidden="1" x14ac:dyDescent="0.3">
      <c r="A452" s="13">
        <v>44942</v>
      </c>
      <c r="B452" s="14" t="s">
        <v>397</v>
      </c>
      <c r="C452" s="15" t="s">
        <v>20</v>
      </c>
      <c r="D452" s="15" t="s">
        <v>402</v>
      </c>
      <c r="E452" s="35" t="s">
        <v>403</v>
      </c>
      <c r="F452" s="15" t="s">
        <v>15</v>
      </c>
      <c r="G452" s="15">
        <v>65</v>
      </c>
      <c r="H452" s="15" t="s">
        <v>28</v>
      </c>
      <c r="I452" s="32" t="s">
        <v>404</v>
      </c>
      <c r="J452" s="37">
        <v>100</v>
      </c>
      <c r="K452" s="37">
        <v>5.5</v>
      </c>
      <c r="L452" s="32">
        <f t="shared" si="7"/>
        <v>0.65</v>
      </c>
      <c r="M452" s="23" t="s">
        <v>251</v>
      </c>
      <c r="N452" s="7"/>
      <c r="O452" s="30" t="s">
        <v>252</v>
      </c>
    </row>
    <row r="453" spans="1:15" hidden="1" x14ac:dyDescent="0.3">
      <c r="A453" s="13">
        <v>44942</v>
      </c>
      <c r="B453" s="14" t="s">
        <v>397</v>
      </c>
      <c r="C453" s="15" t="s">
        <v>82</v>
      </c>
      <c r="D453" s="15" t="s">
        <v>398</v>
      </c>
      <c r="E453" s="35" t="s">
        <v>405</v>
      </c>
      <c r="F453" s="15" t="s">
        <v>211</v>
      </c>
      <c r="G453" s="15">
        <v>50</v>
      </c>
      <c r="H453" s="15" t="s">
        <v>58</v>
      </c>
      <c r="I453" s="32" t="s">
        <v>400</v>
      </c>
      <c r="J453" s="32">
        <v>50</v>
      </c>
      <c r="K453" s="64">
        <v>5.5</v>
      </c>
      <c r="L453" s="32">
        <f t="shared" si="7"/>
        <v>1</v>
      </c>
      <c r="M453" s="21" t="s">
        <v>18</v>
      </c>
      <c r="N453" s="7"/>
      <c r="O453" s="25" t="s">
        <v>401</v>
      </c>
    </row>
    <row r="454" spans="1:15" ht="28.8" x14ac:dyDescent="0.3">
      <c r="A454" s="13">
        <v>44942</v>
      </c>
      <c r="B454" s="14" t="s">
        <v>397</v>
      </c>
      <c r="C454" s="15" t="s">
        <v>12</v>
      </c>
      <c r="D454" s="15" t="s">
        <v>434</v>
      </c>
      <c r="E454" s="35" t="s">
        <v>438</v>
      </c>
      <c r="F454" s="15" t="s">
        <v>15</v>
      </c>
      <c r="G454" s="15">
        <v>12</v>
      </c>
      <c r="H454" s="15" t="s">
        <v>436</v>
      </c>
      <c r="I454" s="28" t="s">
        <v>100</v>
      </c>
      <c r="J454" s="28">
        <v>50</v>
      </c>
      <c r="K454" s="64">
        <v>5.5</v>
      </c>
      <c r="L454" s="32">
        <f t="shared" si="7"/>
        <v>0.24</v>
      </c>
      <c r="M454" s="17"/>
      <c r="N454" s="24" t="s">
        <v>35</v>
      </c>
      <c r="O454" s="28"/>
    </row>
    <row r="455" spans="1:15" ht="28.8" hidden="1" x14ac:dyDescent="0.3">
      <c r="A455" s="13">
        <v>44942</v>
      </c>
      <c r="B455" s="14" t="s">
        <v>397</v>
      </c>
      <c r="C455" s="15" t="s">
        <v>12</v>
      </c>
      <c r="D455" s="15" t="s">
        <v>419</v>
      </c>
      <c r="E455" s="35" t="s">
        <v>439</v>
      </c>
      <c r="F455" s="15" t="s">
        <v>15</v>
      </c>
      <c r="G455" s="15">
        <v>54</v>
      </c>
      <c r="H455" s="15" t="s">
        <v>16</v>
      </c>
      <c r="I455" s="32" t="s">
        <v>34</v>
      </c>
      <c r="J455" s="32">
        <v>50</v>
      </c>
      <c r="K455" s="64">
        <v>5.5</v>
      </c>
      <c r="L455" s="32">
        <f t="shared" si="7"/>
        <v>1.08</v>
      </c>
      <c r="M455" s="24" t="s">
        <v>35</v>
      </c>
      <c r="N455" s="7"/>
      <c r="O455" s="29" t="s">
        <v>36</v>
      </c>
    </row>
    <row r="456" spans="1:15" x14ac:dyDescent="0.3">
      <c r="A456" s="13">
        <v>44942</v>
      </c>
      <c r="B456" s="14" t="s">
        <v>397</v>
      </c>
      <c r="C456" s="15" t="s">
        <v>12</v>
      </c>
      <c r="D456" s="15" t="s">
        <v>406</v>
      </c>
      <c r="E456" s="35" t="s">
        <v>440</v>
      </c>
      <c r="F456" s="15" t="s">
        <v>15</v>
      </c>
      <c r="G456" s="15">
        <v>75</v>
      </c>
      <c r="H456" s="15" t="s">
        <v>16</v>
      </c>
      <c r="I456" s="28" t="s">
        <v>100</v>
      </c>
      <c r="J456" s="28">
        <v>100</v>
      </c>
      <c r="K456" s="64">
        <v>5.5</v>
      </c>
      <c r="L456" s="32">
        <f t="shared" si="7"/>
        <v>0.75</v>
      </c>
      <c r="M456" s="17"/>
      <c r="N456" s="24" t="s">
        <v>35</v>
      </c>
      <c r="O456" s="28"/>
    </row>
    <row r="457" spans="1:15" ht="28.8" hidden="1" x14ac:dyDescent="0.3">
      <c r="A457" s="13">
        <v>44943</v>
      </c>
      <c r="B457" s="14" t="s">
        <v>397</v>
      </c>
      <c r="C457" s="15" t="s">
        <v>20</v>
      </c>
      <c r="D457" s="15" t="s">
        <v>406</v>
      </c>
      <c r="E457" s="35" t="s">
        <v>441</v>
      </c>
      <c r="F457" s="15" t="s">
        <v>15</v>
      </c>
      <c r="G457" s="15">
        <v>75</v>
      </c>
      <c r="H457" s="15" t="s">
        <v>16</v>
      </c>
      <c r="I457" s="37" t="s">
        <v>408</v>
      </c>
      <c r="J457" s="37">
        <v>100</v>
      </c>
      <c r="K457" s="64">
        <v>5.5</v>
      </c>
      <c r="L457" s="32">
        <f t="shared" si="7"/>
        <v>0.75</v>
      </c>
      <c r="M457" s="24" t="s">
        <v>35</v>
      </c>
      <c r="N457" s="24" t="s">
        <v>35</v>
      </c>
      <c r="O457" s="29" t="s">
        <v>36</v>
      </c>
    </row>
    <row r="458" spans="1:15" hidden="1" x14ac:dyDescent="0.3">
      <c r="A458" s="13">
        <v>44943</v>
      </c>
      <c r="B458" s="14" t="s">
        <v>397</v>
      </c>
      <c r="C458" s="15" t="s">
        <v>20</v>
      </c>
      <c r="D458" s="15" t="s">
        <v>398</v>
      </c>
      <c r="E458" s="35" t="s">
        <v>410</v>
      </c>
      <c r="F458" s="15" t="s">
        <v>263</v>
      </c>
      <c r="G458" s="15">
        <v>50</v>
      </c>
      <c r="H458" s="15" t="s">
        <v>58</v>
      </c>
      <c r="I458" s="32" t="s">
        <v>400</v>
      </c>
      <c r="J458" s="32">
        <v>50</v>
      </c>
      <c r="K458" s="64">
        <v>5.5</v>
      </c>
      <c r="L458" s="32">
        <f t="shared" si="7"/>
        <v>1</v>
      </c>
      <c r="M458" s="21" t="s">
        <v>18</v>
      </c>
      <c r="N458" s="7"/>
      <c r="O458" s="25" t="s">
        <v>401</v>
      </c>
    </row>
    <row r="459" spans="1:15" ht="43.2" hidden="1" x14ac:dyDescent="0.3">
      <c r="A459" s="13">
        <v>44943</v>
      </c>
      <c r="B459" s="14" t="s">
        <v>397</v>
      </c>
      <c r="C459" s="15" t="s">
        <v>20</v>
      </c>
      <c r="D459" s="15" t="s">
        <v>402</v>
      </c>
      <c r="E459" s="35" t="s">
        <v>411</v>
      </c>
      <c r="F459" s="15" t="s">
        <v>15</v>
      </c>
      <c r="G459" s="15">
        <v>65</v>
      </c>
      <c r="H459" s="15" t="s">
        <v>28</v>
      </c>
      <c r="I459" s="32" t="s">
        <v>250</v>
      </c>
      <c r="J459" s="37">
        <v>100</v>
      </c>
      <c r="K459" s="37">
        <v>5.5</v>
      </c>
      <c r="L459" s="32">
        <f t="shared" si="7"/>
        <v>0.65</v>
      </c>
      <c r="M459" s="23" t="s">
        <v>251</v>
      </c>
      <c r="N459" s="7"/>
      <c r="O459" s="30" t="s">
        <v>252</v>
      </c>
    </row>
    <row r="460" spans="1:15" hidden="1" x14ac:dyDescent="0.3">
      <c r="A460" s="13">
        <v>44943</v>
      </c>
      <c r="B460" s="14" t="s">
        <v>397</v>
      </c>
      <c r="C460" s="15" t="s">
        <v>82</v>
      </c>
      <c r="D460" s="15" t="s">
        <v>398</v>
      </c>
      <c r="E460" s="35" t="s">
        <v>412</v>
      </c>
      <c r="F460" s="15" t="s">
        <v>211</v>
      </c>
      <c r="G460" s="15">
        <v>50</v>
      </c>
      <c r="H460" s="15" t="s">
        <v>58</v>
      </c>
      <c r="I460" s="32" t="s">
        <v>400</v>
      </c>
      <c r="J460" s="32">
        <v>50</v>
      </c>
      <c r="K460" s="64">
        <v>5.5</v>
      </c>
      <c r="L460" s="32">
        <f t="shared" si="7"/>
        <v>1</v>
      </c>
      <c r="M460" s="21" t="s">
        <v>18</v>
      </c>
      <c r="N460" s="7"/>
      <c r="O460" s="25" t="s">
        <v>401</v>
      </c>
    </row>
    <row r="461" spans="1:15" ht="28.8" x14ac:dyDescent="0.3">
      <c r="A461" s="13">
        <v>44943</v>
      </c>
      <c r="B461" s="14" t="s">
        <v>397</v>
      </c>
      <c r="C461" s="15" t="s">
        <v>12</v>
      </c>
      <c r="D461" s="15" t="s">
        <v>434</v>
      </c>
      <c r="E461" s="35" t="s">
        <v>442</v>
      </c>
      <c r="F461" s="15" t="s">
        <v>15</v>
      </c>
      <c r="G461" s="15">
        <v>12</v>
      </c>
      <c r="H461" s="15" t="s">
        <v>436</v>
      </c>
      <c r="I461" s="28" t="s">
        <v>100</v>
      </c>
      <c r="J461" s="28">
        <v>50</v>
      </c>
      <c r="K461" s="64">
        <v>5.5</v>
      </c>
      <c r="L461" s="32">
        <f t="shared" si="7"/>
        <v>0.24</v>
      </c>
      <c r="M461" s="17"/>
      <c r="N461" s="24" t="s">
        <v>35</v>
      </c>
      <c r="O461" s="28"/>
    </row>
    <row r="462" spans="1:15" ht="28.8" hidden="1" x14ac:dyDescent="0.3">
      <c r="A462" s="13">
        <v>44943</v>
      </c>
      <c r="B462" s="14" t="s">
        <v>397</v>
      </c>
      <c r="C462" s="15" t="s">
        <v>12</v>
      </c>
      <c r="D462" s="15" t="s">
        <v>419</v>
      </c>
      <c r="E462" s="35" t="s">
        <v>443</v>
      </c>
      <c r="F462" s="15" t="s">
        <v>15</v>
      </c>
      <c r="G462" s="15">
        <v>54</v>
      </c>
      <c r="H462" s="15" t="s">
        <v>16</v>
      </c>
      <c r="I462" s="32" t="s">
        <v>34</v>
      </c>
      <c r="J462" s="32">
        <v>50</v>
      </c>
      <c r="K462" s="64">
        <v>5.5</v>
      </c>
      <c r="L462" s="32">
        <f t="shared" si="7"/>
        <v>1.08</v>
      </c>
      <c r="M462" s="24" t="s">
        <v>35</v>
      </c>
      <c r="N462" s="7"/>
      <c r="O462" s="29" t="s">
        <v>36</v>
      </c>
    </row>
    <row r="463" spans="1:15" x14ac:dyDescent="0.3">
      <c r="A463" s="13">
        <v>44943</v>
      </c>
      <c r="B463" s="14" t="s">
        <v>397</v>
      </c>
      <c r="C463" s="15" t="s">
        <v>12</v>
      </c>
      <c r="D463" s="15" t="s">
        <v>406</v>
      </c>
      <c r="E463" s="35" t="s">
        <v>440</v>
      </c>
      <c r="F463" s="15" t="s">
        <v>15</v>
      </c>
      <c r="G463" s="15">
        <v>75</v>
      </c>
      <c r="H463" s="15" t="s">
        <v>16</v>
      </c>
      <c r="I463" s="28" t="s">
        <v>100</v>
      </c>
      <c r="J463" s="28">
        <v>100</v>
      </c>
      <c r="K463" s="64">
        <v>5.5</v>
      </c>
      <c r="L463" s="32">
        <f t="shared" si="7"/>
        <v>0.75</v>
      </c>
      <c r="M463" s="17"/>
      <c r="N463" s="24" t="s">
        <v>35</v>
      </c>
      <c r="O463" s="28"/>
    </row>
    <row r="464" spans="1:15" hidden="1" x14ac:dyDescent="0.3">
      <c r="A464" s="13">
        <v>44944</v>
      </c>
      <c r="B464" s="14" t="s">
        <v>397</v>
      </c>
      <c r="C464" s="15" t="s">
        <v>20</v>
      </c>
      <c r="D464" s="15" t="s">
        <v>398</v>
      </c>
      <c r="E464" s="35" t="s">
        <v>414</v>
      </c>
      <c r="F464" s="15" t="s">
        <v>263</v>
      </c>
      <c r="G464" s="15">
        <v>50</v>
      </c>
      <c r="H464" s="15" t="s">
        <v>58</v>
      </c>
      <c r="I464" s="32" t="s">
        <v>400</v>
      </c>
      <c r="J464" s="32">
        <v>50</v>
      </c>
      <c r="K464" s="64">
        <v>5.5</v>
      </c>
      <c r="L464" s="32">
        <f t="shared" si="7"/>
        <v>1</v>
      </c>
      <c r="M464" s="21" t="s">
        <v>18</v>
      </c>
      <c r="N464" s="7"/>
      <c r="O464" s="25" t="s">
        <v>401</v>
      </c>
    </row>
    <row r="465" spans="1:15" ht="43.2" hidden="1" x14ac:dyDescent="0.3">
      <c r="A465" s="13">
        <v>44944</v>
      </c>
      <c r="B465" s="14" t="s">
        <v>397</v>
      </c>
      <c r="C465" s="15" t="s">
        <v>20</v>
      </c>
      <c r="D465" s="15" t="s">
        <v>402</v>
      </c>
      <c r="E465" s="35" t="s">
        <v>415</v>
      </c>
      <c r="F465" s="15" t="s">
        <v>15</v>
      </c>
      <c r="G465" s="15">
        <v>65</v>
      </c>
      <c r="H465" s="15" t="s">
        <v>28</v>
      </c>
      <c r="I465" s="32" t="s">
        <v>404</v>
      </c>
      <c r="J465" s="37">
        <v>100</v>
      </c>
      <c r="K465" s="37">
        <v>5.5</v>
      </c>
      <c r="L465" s="32">
        <f t="shared" si="7"/>
        <v>0.65</v>
      </c>
      <c r="M465" s="23" t="s">
        <v>251</v>
      </c>
      <c r="N465" s="7"/>
      <c r="O465" s="30" t="s">
        <v>252</v>
      </c>
    </row>
    <row r="466" spans="1:15" hidden="1" x14ac:dyDescent="0.3">
      <c r="A466" s="13">
        <v>44944</v>
      </c>
      <c r="B466" s="14" t="s">
        <v>397</v>
      </c>
      <c r="C466" s="15" t="s">
        <v>82</v>
      </c>
      <c r="D466" s="15" t="s">
        <v>398</v>
      </c>
      <c r="E466" s="35" t="s">
        <v>416</v>
      </c>
      <c r="F466" s="15" t="s">
        <v>211</v>
      </c>
      <c r="G466" s="15">
        <v>50</v>
      </c>
      <c r="H466" s="15" t="s">
        <v>58</v>
      </c>
      <c r="I466" s="32" t="s">
        <v>400</v>
      </c>
      <c r="J466" s="32">
        <v>50</v>
      </c>
      <c r="K466" s="64">
        <v>5.5</v>
      </c>
      <c r="L466" s="32">
        <f t="shared" si="7"/>
        <v>1</v>
      </c>
      <c r="M466" s="21" t="s">
        <v>18</v>
      </c>
      <c r="N466" s="7"/>
      <c r="O466" s="25" t="s">
        <v>401</v>
      </c>
    </row>
    <row r="467" spans="1:15" ht="28.8" x14ac:dyDescent="0.3">
      <c r="A467" s="13">
        <v>44944</v>
      </c>
      <c r="B467" s="14" t="s">
        <v>397</v>
      </c>
      <c r="C467" s="15" t="s">
        <v>12</v>
      </c>
      <c r="D467" s="15" t="s">
        <v>434</v>
      </c>
      <c r="E467" s="35" t="s">
        <v>444</v>
      </c>
      <c r="F467" s="15" t="s">
        <v>15</v>
      </c>
      <c r="G467" s="15">
        <v>12</v>
      </c>
      <c r="H467" s="15" t="s">
        <v>436</v>
      </c>
      <c r="I467" s="28" t="s">
        <v>100</v>
      </c>
      <c r="J467" s="28">
        <v>50</v>
      </c>
      <c r="K467" s="64">
        <v>5.5</v>
      </c>
      <c r="L467" s="32">
        <f t="shared" si="7"/>
        <v>0.24</v>
      </c>
      <c r="M467" s="17"/>
      <c r="N467" s="24" t="s">
        <v>35</v>
      </c>
      <c r="O467" s="28"/>
    </row>
    <row r="468" spans="1:15" hidden="1" x14ac:dyDescent="0.3">
      <c r="A468" s="13">
        <v>44944</v>
      </c>
      <c r="B468" s="14" t="s">
        <v>397</v>
      </c>
      <c r="C468" s="15" t="s">
        <v>12</v>
      </c>
      <c r="D468" s="15" t="s">
        <v>417</v>
      </c>
      <c r="E468" s="35" t="s">
        <v>418</v>
      </c>
      <c r="F468" s="15" t="s">
        <v>15</v>
      </c>
      <c r="G468" s="15">
        <v>20</v>
      </c>
      <c r="H468" s="15" t="s">
        <v>58</v>
      </c>
      <c r="I468" s="32" t="s">
        <v>17</v>
      </c>
      <c r="J468" s="32">
        <v>50</v>
      </c>
      <c r="K468" s="64">
        <v>5.5</v>
      </c>
      <c r="L468" s="32">
        <f t="shared" si="7"/>
        <v>0.4</v>
      </c>
      <c r="M468" s="21" t="s">
        <v>18</v>
      </c>
      <c r="N468" s="7"/>
      <c r="O468" s="25" t="s">
        <v>19</v>
      </c>
    </row>
    <row r="469" spans="1:15" ht="28.8" hidden="1" x14ac:dyDescent="0.3">
      <c r="A469" s="13">
        <v>44944</v>
      </c>
      <c r="B469" s="14" t="s">
        <v>397</v>
      </c>
      <c r="C469" s="15" t="s">
        <v>12</v>
      </c>
      <c r="D469" s="15" t="s">
        <v>419</v>
      </c>
      <c r="E469" s="35" t="s">
        <v>445</v>
      </c>
      <c r="F469" s="15" t="s">
        <v>15</v>
      </c>
      <c r="G469" s="15">
        <v>54</v>
      </c>
      <c r="H469" s="15" t="s">
        <v>16</v>
      </c>
      <c r="I469" s="32" t="s">
        <v>34</v>
      </c>
      <c r="J469" s="32">
        <v>50</v>
      </c>
      <c r="K469" s="64">
        <v>5.5</v>
      </c>
      <c r="L469" s="32">
        <f t="shared" si="7"/>
        <v>1.08</v>
      </c>
      <c r="M469" s="24" t="s">
        <v>35</v>
      </c>
      <c r="N469" s="7"/>
      <c r="O469" s="29" t="s">
        <v>36</v>
      </c>
    </row>
    <row r="470" spans="1:15" x14ac:dyDescent="0.3">
      <c r="A470" s="13">
        <v>44944</v>
      </c>
      <c r="B470" s="14" t="s">
        <v>397</v>
      </c>
      <c r="C470" s="15" t="s">
        <v>12</v>
      </c>
      <c r="D470" s="15" t="s">
        <v>406</v>
      </c>
      <c r="E470" s="35" t="s">
        <v>446</v>
      </c>
      <c r="F470" s="15" t="s">
        <v>15</v>
      </c>
      <c r="G470" s="15">
        <v>75</v>
      </c>
      <c r="H470" s="15" t="s">
        <v>16</v>
      </c>
      <c r="I470" s="28" t="s">
        <v>100</v>
      </c>
      <c r="J470" s="28">
        <v>100</v>
      </c>
      <c r="K470" s="64">
        <v>5.5</v>
      </c>
      <c r="L470" s="32">
        <f t="shared" si="7"/>
        <v>0.75</v>
      </c>
      <c r="M470" s="17"/>
      <c r="N470" s="24" t="s">
        <v>35</v>
      </c>
      <c r="O470" s="28"/>
    </row>
    <row r="471" spans="1:15" ht="28.8" hidden="1" x14ac:dyDescent="0.3">
      <c r="A471" s="13">
        <v>44945</v>
      </c>
      <c r="B471" s="14" t="s">
        <v>397</v>
      </c>
      <c r="C471" s="15" t="s">
        <v>20</v>
      </c>
      <c r="D471" s="15" t="s">
        <v>406</v>
      </c>
      <c r="E471" s="35" t="s">
        <v>425</v>
      </c>
      <c r="F471" s="15" t="s">
        <v>15</v>
      </c>
      <c r="G471" s="15">
        <v>75</v>
      </c>
      <c r="H471" s="15" t="s">
        <v>16</v>
      </c>
      <c r="I471" s="37" t="s">
        <v>408</v>
      </c>
      <c r="J471" s="37">
        <v>100</v>
      </c>
      <c r="K471" s="64">
        <v>5.5</v>
      </c>
      <c r="L471" s="32">
        <f t="shared" si="7"/>
        <v>0.75</v>
      </c>
      <c r="M471" s="24" t="s">
        <v>35</v>
      </c>
      <c r="N471" s="24" t="s">
        <v>35</v>
      </c>
      <c r="O471" s="29" t="s">
        <v>36</v>
      </c>
    </row>
    <row r="472" spans="1:15" hidden="1" x14ac:dyDescent="0.3">
      <c r="A472" s="13">
        <v>44945</v>
      </c>
      <c r="B472" s="14" t="s">
        <v>397</v>
      </c>
      <c r="C472" s="15" t="s">
        <v>20</v>
      </c>
      <c r="D472" s="15" t="s">
        <v>398</v>
      </c>
      <c r="E472" s="35" t="s">
        <v>426</v>
      </c>
      <c r="F472" s="15" t="s">
        <v>263</v>
      </c>
      <c r="G472" s="15">
        <v>50</v>
      </c>
      <c r="H472" s="15" t="s">
        <v>58</v>
      </c>
      <c r="I472" s="32" t="s">
        <v>400</v>
      </c>
      <c r="J472" s="32">
        <v>50</v>
      </c>
      <c r="K472" s="64">
        <v>5.5</v>
      </c>
      <c r="L472" s="32">
        <f t="shared" si="7"/>
        <v>1</v>
      </c>
      <c r="M472" s="21" t="s">
        <v>18</v>
      </c>
      <c r="N472" s="7"/>
      <c r="O472" s="25" t="s">
        <v>401</v>
      </c>
    </row>
    <row r="473" spans="1:15" ht="43.2" hidden="1" x14ac:dyDescent="0.3">
      <c r="A473" s="13">
        <v>44945</v>
      </c>
      <c r="B473" s="14" t="s">
        <v>397</v>
      </c>
      <c r="C473" s="15" t="s">
        <v>20</v>
      </c>
      <c r="D473" s="15" t="s">
        <v>402</v>
      </c>
      <c r="E473" s="35" t="s">
        <v>427</v>
      </c>
      <c r="F473" s="15" t="s">
        <v>15</v>
      </c>
      <c r="G473" s="15">
        <v>65</v>
      </c>
      <c r="H473" s="15" t="s">
        <v>28</v>
      </c>
      <c r="I473" s="32" t="s">
        <v>250</v>
      </c>
      <c r="J473" s="37">
        <v>100</v>
      </c>
      <c r="K473" s="37">
        <v>5.5</v>
      </c>
      <c r="L473" s="32">
        <f t="shared" si="7"/>
        <v>0.65</v>
      </c>
      <c r="M473" s="23" t="s">
        <v>251</v>
      </c>
      <c r="N473" s="7"/>
      <c r="O473" s="30" t="s">
        <v>252</v>
      </c>
    </row>
    <row r="474" spans="1:15" hidden="1" x14ac:dyDescent="0.3">
      <c r="A474" s="13">
        <v>44945</v>
      </c>
      <c r="B474" s="14" t="s">
        <v>397</v>
      </c>
      <c r="C474" s="15" t="s">
        <v>82</v>
      </c>
      <c r="D474" s="15" t="s">
        <v>398</v>
      </c>
      <c r="E474" s="35" t="s">
        <v>428</v>
      </c>
      <c r="F474" s="15" t="s">
        <v>211</v>
      </c>
      <c r="G474" s="15">
        <v>50</v>
      </c>
      <c r="H474" s="15" t="s">
        <v>58</v>
      </c>
      <c r="I474" s="32" t="s">
        <v>400</v>
      </c>
      <c r="J474" s="32">
        <v>50</v>
      </c>
      <c r="K474" s="64">
        <v>5.5</v>
      </c>
      <c r="L474" s="32">
        <f t="shared" si="7"/>
        <v>1</v>
      </c>
      <c r="M474" s="21" t="s">
        <v>18</v>
      </c>
      <c r="N474" s="7"/>
      <c r="O474" s="25" t="s">
        <v>401</v>
      </c>
    </row>
    <row r="475" spans="1:15" ht="28.8" x14ac:dyDescent="0.3">
      <c r="A475" s="13">
        <v>44945</v>
      </c>
      <c r="B475" s="14" t="s">
        <v>397</v>
      </c>
      <c r="C475" s="15" t="s">
        <v>12</v>
      </c>
      <c r="D475" s="15" t="s">
        <v>434</v>
      </c>
      <c r="E475" s="35" t="s">
        <v>447</v>
      </c>
      <c r="F475" s="15" t="s">
        <v>15</v>
      </c>
      <c r="G475" s="15">
        <v>12</v>
      </c>
      <c r="H475" s="15" t="s">
        <v>436</v>
      </c>
      <c r="I475" s="28" t="s">
        <v>100</v>
      </c>
      <c r="J475" s="28">
        <v>50</v>
      </c>
      <c r="K475" s="64">
        <v>5.5</v>
      </c>
      <c r="L475" s="32">
        <f t="shared" si="7"/>
        <v>0.24</v>
      </c>
      <c r="M475" s="17"/>
      <c r="N475" s="24" t="s">
        <v>35</v>
      </c>
      <c r="O475" s="28"/>
    </row>
    <row r="476" spans="1:15" hidden="1" x14ac:dyDescent="0.3">
      <c r="A476" s="13">
        <v>44945</v>
      </c>
      <c r="B476" s="14" t="s">
        <v>397</v>
      </c>
      <c r="C476" s="15" t="s">
        <v>12</v>
      </c>
      <c r="D476" s="15" t="s">
        <v>417</v>
      </c>
      <c r="E476" s="35" t="s">
        <v>429</v>
      </c>
      <c r="F476" s="15" t="s">
        <v>15</v>
      </c>
      <c r="G476" s="15">
        <v>20</v>
      </c>
      <c r="H476" s="15" t="s">
        <v>58</v>
      </c>
      <c r="I476" s="32" t="s">
        <v>17</v>
      </c>
      <c r="J476" s="32">
        <v>50</v>
      </c>
      <c r="K476" s="64">
        <v>5.5</v>
      </c>
      <c r="L476" s="32">
        <f t="shared" si="7"/>
        <v>0.4</v>
      </c>
      <c r="M476" s="21" t="s">
        <v>18</v>
      </c>
      <c r="N476" s="7"/>
      <c r="O476" s="25" t="s">
        <v>19</v>
      </c>
    </row>
    <row r="477" spans="1:15" ht="28.8" hidden="1" x14ac:dyDescent="0.3">
      <c r="A477" s="13">
        <v>44945</v>
      </c>
      <c r="B477" s="14" t="s">
        <v>397</v>
      </c>
      <c r="C477" s="15" t="s">
        <v>12</v>
      </c>
      <c r="D477" s="15" t="s">
        <v>419</v>
      </c>
      <c r="E477" s="35" t="s">
        <v>448</v>
      </c>
      <c r="F477" s="15" t="s">
        <v>15</v>
      </c>
      <c r="G477" s="15">
        <v>54</v>
      </c>
      <c r="H477" s="15" t="s">
        <v>16</v>
      </c>
      <c r="I477" s="32" t="s">
        <v>34</v>
      </c>
      <c r="J477" s="32">
        <v>50</v>
      </c>
      <c r="K477" s="64">
        <v>5.5</v>
      </c>
      <c r="L477" s="32">
        <f t="shared" si="7"/>
        <v>1.08</v>
      </c>
      <c r="M477" s="24" t="s">
        <v>35</v>
      </c>
      <c r="N477" s="7"/>
      <c r="O477" s="29" t="s">
        <v>36</v>
      </c>
    </row>
    <row r="478" spans="1:15" x14ac:dyDescent="0.3">
      <c r="A478" s="13">
        <v>44945</v>
      </c>
      <c r="B478" s="14" t="s">
        <v>397</v>
      </c>
      <c r="C478" s="15" t="s">
        <v>12</v>
      </c>
      <c r="D478" s="15" t="s">
        <v>406</v>
      </c>
      <c r="E478" s="35" t="s">
        <v>449</v>
      </c>
      <c r="F478" s="15" t="s">
        <v>15</v>
      </c>
      <c r="G478" s="15">
        <v>75</v>
      </c>
      <c r="H478" s="15" t="s">
        <v>16</v>
      </c>
      <c r="I478" s="28" t="s">
        <v>100</v>
      </c>
      <c r="J478" s="28">
        <v>100</v>
      </c>
      <c r="K478" s="64">
        <v>5.5</v>
      </c>
      <c r="L478" s="32">
        <f t="shared" si="7"/>
        <v>0.75</v>
      </c>
      <c r="M478" s="17"/>
      <c r="N478" s="24" t="s">
        <v>35</v>
      </c>
      <c r="O478" s="28"/>
    </row>
    <row r="479" spans="1:15" hidden="1" x14ac:dyDescent="0.3">
      <c r="A479" s="13">
        <v>44946</v>
      </c>
      <c r="B479" s="14" t="s">
        <v>397</v>
      </c>
      <c r="C479" s="15" t="s">
        <v>20</v>
      </c>
      <c r="D479" s="15" t="s">
        <v>398</v>
      </c>
      <c r="E479" s="35" t="s">
        <v>431</v>
      </c>
      <c r="F479" s="15" t="s">
        <v>263</v>
      </c>
      <c r="G479" s="15">
        <v>50</v>
      </c>
      <c r="H479" s="15" t="s">
        <v>58</v>
      </c>
      <c r="I479" s="32" t="s">
        <v>400</v>
      </c>
      <c r="J479" s="32">
        <v>50</v>
      </c>
      <c r="K479" s="64">
        <v>5.5</v>
      </c>
      <c r="L479" s="32">
        <f t="shared" si="7"/>
        <v>1</v>
      </c>
      <c r="M479" s="21" t="s">
        <v>18</v>
      </c>
      <c r="N479" s="7"/>
      <c r="O479" s="25" t="s">
        <v>401</v>
      </c>
    </row>
    <row r="480" spans="1:15" ht="43.2" hidden="1" x14ac:dyDescent="0.3">
      <c r="A480" s="13">
        <v>44946</v>
      </c>
      <c r="B480" s="14" t="s">
        <v>397</v>
      </c>
      <c r="C480" s="15" t="s">
        <v>20</v>
      </c>
      <c r="D480" s="15" t="s">
        <v>402</v>
      </c>
      <c r="E480" s="35" t="s">
        <v>432</v>
      </c>
      <c r="F480" s="15" t="s">
        <v>15</v>
      </c>
      <c r="G480" s="15">
        <v>65</v>
      </c>
      <c r="H480" s="15" t="s">
        <v>28</v>
      </c>
      <c r="I480" s="32" t="s">
        <v>404</v>
      </c>
      <c r="J480" s="37">
        <v>100</v>
      </c>
      <c r="K480" s="37">
        <v>5.5</v>
      </c>
      <c r="L480" s="32">
        <f t="shared" si="7"/>
        <v>0.65</v>
      </c>
      <c r="M480" s="23" t="s">
        <v>251</v>
      </c>
      <c r="N480" s="7"/>
      <c r="O480" s="30" t="s">
        <v>252</v>
      </c>
    </row>
    <row r="481" spans="1:15" hidden="1" x14ac:dyDescent="0.3">
      <c r="A481" s="13">
        <v>44946</v>
      </c>
      <c r="B481" s="14" t="s">
        <v>397</v>
      </c>
      <c r="C481" s="15" t="s">
        <v>82</v>
      </c>
      <c r="D481" s="15" t="s">
        <v>398</v>
      </c>
      <c r="E481" s="35" t="s">
        <v>433</v>
      </c>
      <c r="F481" s="15" t="s">
        <v>211</v>
      </c>
      <c r="G481" s="15">
        <v>50</v>
      </c>
      <c r="H481" s="15" t="s">
        <v>58</v>
      </c>
      <c r="I481" s="32" t="s">
        <v>400</v>
      </c>
      <c r="J481" s="32">
        <v>50</v>
      </c>
      <c r="K481" s="64">
        <v>5.5</v>
      </c>
      <c r="L481" s="32">
        <f t="shared" si="7"/>
        <v>1</v>
      </c>
      <c r="M481" s="21" t="s">
        <v>18</v>
      </c>
      <c r="N481" s="7"/>
      <c r="O481" s="25" t="s">
        <v>401</v>
      </c>
    </row>
    <row r="482" spans="1:15" ht="28.8" x14ac:dyDescent="0.3">
      <c r="A482" s="13">
        <v>44946</v>
      </c>
      <c r="B482" s="14" t="s">
        <v>397</v>
      </c>
      <c r="C482" s="15" t="s">
        <v>12</v>
      </c>
      <c r="D482" s="15" t="s">
        <v>434</v>
      </c>
      <c r="E482" s="35" t="s">
        <v>450</v>
      </c>
      <c r="F482" s="15" t="s">
        <v>15</v>
      </c>
      <c r="G482" s="15">
        <v>12</v>
      </c>
      <c r="H482" s="15" t="s">
        <v>436</v>
      </c>
      <c r="I482" s="28" t="s">
        <v>100</v>
      </c>
      <c r="J482" s="28">
        <v>50</v>
      </c>
      <c r="K482" s="64">
        <v>5.5</v>
      </c>
      <c r="L482" s="32">
        <f t="shared" si="7"/>
        <v>0.24</v>
      </c>
      <c r="M482" s="17"/>
      <c r="N482" s="24" t="s">
        <v>35</v>
      </c>
      <c r="O482" s="28"/>
    </row>
    <row r="483" spans="1:15" hidden="1" x14ac:dyDescent="0.3">
      <c r="A483" s="13">
        <v>44946</v>
      </c>
      <c r="B483" s="14" t="s">
        <v>397</v>
      </c>
      <c r="C483" s="15" t="s">
        <v>12</v>
      </c>
      <c r="D483" s="15" t="s">
        <v>417</v>
      </c>
      <c r="E483" s="35" t="s">
        <v>437</v>
      </c>
      <c r="F483" s="15" t="s">
        <v>15</v>
      </c>
      <c r="G483" s="15">
        <v>20</v>
      </c>
      <c r="H483" s="15" t="s">
        <v>58</v>
      </c>
      <c r="I483" s="32" t="s">
        <v>17</v>
      </c>
      <c r="J483" s="32">
        <v>50</v>
      </c>
      <c r="K483" s="64">
        <v>5.5</v>
      </c>
      <c r="L483" s="32">
        <f t="shared" si="7"/>
        <v>0.4</v>
      </c>
      <c r="M483" s="21" t="s">
        <v>18</v>
      </c>
      <c r="N483" s="7"/>
      <c r="O483" s="25" t="s">
        <v>19</v>
      </c>
    </row>
    <row r="484" spans="1:15" ht="28.8" hidden="1" x14ac:dyDescent="0.3">
      <c r="A484" s="13">
        <v>44946</v>
      </c>
      <c r="B484" s="14" t="s">
        <v>397</v>
      </c>
      <c r="C484" s="15" t="s">
        <v>12</v>
      </c>
      <c r="D484" s="15" t="s">
        <v>419</v>
      </c>
      <c r="E484" s="35" t="s">
        <v>451</v>
      </c>
      <c r="F484" s="15" t="s">
        <v>15</v>
      </c>
      <c r="G484" s="15">
        <v>54</v>
      </c>
      <c r="H484" s="15" t="s">
        <v>16</v>
      </c>
      <c r="I484" s="32" t="s">
        <v>34</v>
      </c>
      <c r="J484" s="32">
        <v>50</v>
      </c>
      <c r="K484" s="64">
        <v>5.5</v>
      </c>
      <c r="L484" s="32">
        <f t="shared" si="7"/>
        <v>1.08</v>
      </c>
      <c r="M484" s="24" t="s">
        <v>35</v>
      </c>
      <c r="N484" s="7"/>
      <c r="O484" s="29" t="s">
        <v>36</v>
      </c>
    </row>
    <row r="485" spans="1:15" x14ac:dyDescent="0.3">
      <c r="A485" s="13">
        <v>44946</v>
      </c>
      <c r="B485" s="14" t="s">
        <v>397</v>
      </c>
      <c r="C485" s="15" t="s">
        <v>12</v>
      </c>
      <c r="D485" s="15" t="s">
        <v>406</v>
      </c>
      <c r="E485" s="35" t="s">
        <v>446</v>
      </c>
      <c r="F485" s="15" t="s">
        <v>15</v>
      </c>
      <c r="G485" s="15">
        <v>75</v>
      </c>
      <c r="H485" s="15" t="s">
        <v>16</v>
      </c>
      <c r="I485" s="28" t="s">
        <v>100</v>
      </c>
      <c r="J485" s="28">
        <v>100</v>
      </c>
      <c r="K485" s="64">
        <v>5.5</v>
      </c>
      <c r="L485" s="32">
        <f t="shared" si="7"/>
        <v>0.75</v>
      </c>
      <c r="M485" s="17"/>
      <c r="N485" s="24" t="s">
        <v>35</v>
      </c>
      <c r="O485" s="28"/>
    </row>
    <row r="486" spans="1:15" hidden="1" x14ac:dyDescent="0.3">
      <c r="A486" s="13">
        <v>44949</v>
      </c>
      <c r="B486" s="14" t="s">
        <v>397</v>
      </c>
      <c r="C486" s="15" t="s">
        <v>20</v>
      </c>
      <c r="D486" s="15" t="s">
        <v>398</v>
      </c>
      <c r="E486" s="35" t="s">
        <v>399</v>
      </c>
      <c r="F486" s="15" t="s">
        <v>263</v>
      </c>
      <c r="G486" s="15">
        <v>50</v>
      </c>
      <c r="H486" s="15" t="s">
        <v>58</v>
      </c>
      <c r="I486" s="32" t="s">
        <v>400</v>
      </c>
      <c r="J486" s="32">
        <v>50</v>
      </c>
      <c r="K486" s="64">
        <v>5.5</v>
      </c>
      <c r="L486" s="32">
        <f t="shared" si="7"/>
        <v>1</v>
      </c>
      <c r="M486" s="21" t="s">
        <v>18</v>
      </c>
      <c r="N486" s="7"/>
      <c r="O486" s="25" t="s">
        <v>401</v>
      </c>
    </row>
    <row r="487" spans="1:15" ht="43.2" hidden="1" x14ac:dyDescent="0.3">
      <c r="A487" s="13">
        <v>44949</v>
      </c>
      <c r="B487" s="14" t="s">
        <v>397</v>
      </c>
      <c r="C487" s="15" t="s">
        <v>20</v>
      </c>
      <c r="D487" s="15" t="s">
        <v>402</v>
      </c>
      <c r="E487" s="35" t="s">
        <v>403</v>
      </c>
      <c r="F487" s="15" t="s">
        <v>15</v>
      </c>
      <c r="G487" s="15">
        <v>65</v>
      </c>
      <c r="H487" s="15" t="s">
        <v>28</v>
      </c>
      <c r="I487" s="32" t="s">
        <v>404</v>
      </c>
      <c r="J487" s="37">
        <v>100</v>
      </c>
      <c r="K487" s="37">
        <v>5.5</v>
      </c>
      <c r="L487" s="32">
        <f t="shared" si="7"/>
        <v>0.65</v>
      </c>
      <c r="M487" s="23" t="s">
        <v>251</v>
      </c>
      <c r="N487" s="7"/>
      <c r="O487" s="30" t="s">
        <v>252</v>
      </c>
    </row>
    <row r="488" spans="1:15" hidden="1" x14ac:dyDescent="0.3">
      <c r="A488" s="13">
        <v>44949</v>
      </c>
      <c r="B488" s="14" t="s">
        <v>397</v>
      </c>
      <c r="C488" s="15" t="s">
        <v>82</v>
      </c>
      <c r="D488" s="15" t="s">
        <v>398</v>
      </c>
      <c r="E488" s="35" t="s">
        <v>405</v>
      </c>
      <c r="F488" s="15" t="s">
        <v>211</v>
      </c>
      <c r="G488" s="15">
        <v>50</v>
      </c>
      <c r="H488" s="15" t="s">
        <v>58</v>
      </c>
      <c r="I488" s="32" t="s">
        <v>400</v>
      </c>
      <c r="J488" s="32">
        <v>50</v>
      </c>
      <c r="K488" s="64">
        <v>5.5</v>
      </c>
      <c r="L488" s="32">
        <f t="shared" si="7"/>
        <v>1</v>
      </c>
      <c r="M488" s="21" t="s">
        <v>18</v>
      </c>
      <c r="N488" s="7"/>
      <c r="O488" s="25" t="s">
        <v>401</v>
      </c>
    </row>
    <row r="489" spans="1:15" ht="28.8" hidden="1" x14ac:dyDescent="0.3">
      <c r="A489" s="13">
        <v>44949</v>
      </c>
      <c r="B489" s="14" t="s">
        <v>397</v>
      </c>
      <c r="C489" s="15" t="s">
        <v>12</v>
      </c>
      <c r="D489" s="15" t="s">
        <v>419</v>
      </c>
      <c r="E489" s="35" t="s">
        <v>452</v>
      </c>
      <c r="F489" s="15" t="s">
        <v>15</v>
      </c>
      <c r="G489" s="15">
        <v>54</v>
      </c>
      <c r="H489" s="15" t="s">
        <v>16</v>
      </c>
      <c r="I489" s="32" t="s">
        <v>34</v>
      </c>
      <c r="J489" s="32">
        <v>50</v>
      </c>
      <c r="K489" s="64">
        <v>5.5</v>
      </c>
      <c r="L489" s="32">
        <f t="shared" si="7"/>
        <v>1.08</v>
      </c>
      <c r="M489" s="24" t="s">
        <v>35</v>
      </c>
      <c r="N489" s="7"/>
      <c r="O489" s="29" t="s">
        <v>36</v>
      </c>
    </row>
    <row r="490" spans="1:15" x14ac:dyDescent="0.3">
      <c r="A490" s="13">
        <v>44949</v>
      </c>
      <c r="B490" s="14" t="s">
        <v>397</v>
      </c>
      <c r="C490" s="15" t="s">
        <v>12</v>
      </c>
      <c r="D490" s="15" t="s">
        <v>406</v>
      </c>
      <c r="E490" s="35" t="s">
        <v>446</v>
      </c>
      <c r="F490" s="15" t="s">
        <v>15</v>
      </c>
      <c r="G490" s="15">
        <v>75</v>
      </c>
      <c r="H490" s="15" t="s">
        <v>16</v>
      </c>
      <c r="I490" s="28" t="s">
        <v>100</v>
      </c>
      <c r="J490" s="28">
        <v>100</v>
      </c>
      <c r="K490" s="64">
        <v>5.5</v>
      </c>
      <c r="L490" s="32">
        <f t="shared" si="7"/>
        <v>0.75</v>
      </c>
      <c r="M490" s="17"/>
      <c r="N490" s="24" t="s">
        <v>35</v>
      </c>
      <c r="O490" s="28"/>
    </row>
    <row r="491" spans="1:15" ht="28.8" hidden="1" x14ac:dyDescent="0.3">
      <c r="A491" s="13">
        <v>44950</v>
      </c>
      <c r="B491" s="14" t="s">
        <v>397</v>
      </c>
      <c r="C491" s="15" t="s">
        <v>20</v>
      </c>
      <c r="D491" s="15" t="s">
        <v>406</v>
      </c>
      <c r="E491" s="35" t="s">
        <v>453</v>
      </c>
      <c r="F491" s="15" t="s">
        <v>15</v>
      </c>
      <c r="G491" s="15">
        <v>75</v>
      </c>
      <c r="H491" s="15" t="s">
        <v>16</v>
      </c>
      <c r="I491" s="37" t="s">
        <v>408</v>
      </c>
      <c r="J491" s="37">
        <v>100</v>
      </c>
      <c r="K491" s="64">
        <v>5.5</v>
      </c>
      <c r="L491" s="32">
        <f t="shared" si="7"/>
        <v>0.75</v>
      </c>
      <c r="M491" s="24" t="s">
        <v>35</v>
      </c>
      <c r="N491" s="24" t="s">
        <v>35</v>
      </c>
      <c r="O491" s="29" t="s">
        <v>36</v>
      </c>
    </row>
    <row r="492" spans="1:15" hidden="1" x14ac:dyDescent="0.3">
      <c r="A492" s="13">
        <v>44950</v>
      </c>
      <c r="B492" s="14" t="s">
        <v>397</v>
      </c>
      <c r="C492" s="15" t="s">
        <v>20</v>
      </c>
      <c r="D492" s="15" t="s">
        <v>398</v>
      </c>
      <c r="E492" s="35" t="s">
        <v>410</v>
      </c>
      <c r="F492" s="15" t="s">
        <v>263</v>
      </c>
      <c r="G492" s="15">
        <v>50</v>
      </c>
      <c r="H492" s="15" t="s">
        <v>58</v>
      </c>
      <c r="I492" s="32" t="s">
        <v>400</v>
      </c>
      <c r="J492" s="32">
        <v>50</v>
      </c>
      <c r="K492" s="64">
        <v>5.5</v>
      </c>
      <c r="L492" s="32">
        <f t="shared" si="7"/>
        <v>1</v>
      </c>
      <c r="M492" s="21" t="s">
        <v>18</v>
      </c>
      <c r="N492" s="7"/>
      <c r="O492" s="25" t="s">
        <v>401</v>
      </c>
    </row>
    <row r="493" spans="1:15" ht="43.2" hidden="1" x14ac:dyDescent="0.3">
      <c r="A493" s="13">
        <v>44950</v>
      </c>
      <c r="B493" s="14" t="s">
        <v>397</v>
      </c>
      <c r="C493" s="15" t="s">
        <v>20</v>
      </c>
      <c r="D493" s="15" t="s">
        <v>402</v>
      </c>
      <c r="E493" s="35" t="s">
        <v>411</v>
      </c>
      <c r="F493" s="15" t="s">
        <v>15</v>
      </c>
      <c r="G493" s="15">
        <v>65</v>
      </c>
      <c r="H493" s="15" t="s">
        <v>28</v>
      </c>
      <c r="I493" s="32" t="s">
        <v>250</v>
      </c>
      <c r="J493" s="37">
        <v>100</v>
      </c>
      <c r="K493" s="37">
        <v>5.5</v>
      </c>
      <c r="L493" s="32">
        <f t="shared" si="7"/>
        <v>0.65</v>
      </c>
      <c r="M493" s="23" t="s">
        <v>251</v>
      </c>
      <c r="N493" s="7"/>
      <c r="O493" s="30" t="s">
        <v>252</v>
      </c>
    </row>
    <row r="494" spans="1:15" hidden="1" x14ac:dyDescent="0.3">
      <c r="A494" s="13">
        <v>44950</v>
      </c>
      <c r="B494" s="14" t="s">
        <v>397</v>
      </c>
      <c r="C494" s="15" t="s">
        <v>82</v>
      </c>
      <c r="D494" s="15" t="s">
        <v>398</v>
      </c>
      <c r="E494" s="35" t="s">
        <v>412</v>
      </c>
      <c r="F494" s="15" t="s">
        <v>211</v>
      </c>
      <c r="G494" s="15">
        <v>50</v>
      </c>
      <c r="H494" s="15" t="s">
        <v>58</v>
      </c>
      <c r="I494" s="32" t="s">
        <v>400</v>
      </c>
      <c r="J494" s="32">
        <v>50</v>
      </c>
      <c r="K494" s="64">
        <v>5.5</v>
      </c>
      <c r="L494" s="32">
        <f t="shared" si="7"/>
        <v>1</v>
      </c>
      <c r="M494" s="21" t="s">
        <v>18</v>
      </c>
      <c r="N494" s="7"/>
      <c r="O494" s="25" t="s">
        <v>401</v>
      </c>
    </row>
    <row r="495" spans="1:15" ht="28.8" hidden="1" x14ac:dyDescent="0.3">
      <c r="A495" s="13">
        <v>44950</v>
      </c>
      <c r="B495" s="14" t="s">
        <v>397</v>
      </c>
      <c r="C495" s="15" t="s">
        <v>12</v>
      </c>
      <c r="D495" s="15" t="s">
        <v>419</v>
      </c>
      <c r="E495" s="35" t="s">
        <v>454</v>
      </c>
      <c r="F495" s="15" t="s">
        <v>15</v>
      </c>
      <c r="G495" s="15">
        <v>54</v>
      </c>
      <c r="H495" s="15" t="s">
        <v>16</v>
      </c>
      <c r="I495" s="32" t="s">
        <v>34</v>
      </c>
      <c r="J495" s="32">
        <v>50</v>
      </c>
      <c r="K495" s="64">
        <v>5.5</v>
      </c>
      <c r="L495" s="32">
        <f t="shared" si="7"/>
        <v>1.08</v>
      </c>
      <c r="M495" s="24" t="s">
        <v>35</v>
      </c>
      <c r="N495" s="7"/>
      <c r="O495" s="29" t="s">
        <v>36</v>
      </c>
    </row>
    <row r="496" spans="1:15" x14ac:dyDescent="0.3">
      <c r="A496" s="13">
        <v>44950</v>
      </c>
      <c r="B496" s="14" t="s">
        <v>397</v>
      </c>
      <c r="C496" s="15" t="s">
        <v>12</v>
      </c>
      <c r="D496" s="15" t="s">
        <v>406</v>
      </c>
      <c r="E496" s="35" t="s">
        <v>455</v>
      </c>
      <c r="F496" s="15" t="s">
        <v>15</v>
      </c>
      <c r="G496" s="15">
        <v>75</v>
      </c>
      <c r="H496" s="15" t="s">
        <v>16</v>
      </c>
      <c r="I496" s="28" t="s">
        <v>100</v>
      </c>
      <c r="J496" s="28">
        <v>100</v>
      </c>
      <c r="K496" s="64">
        <v>5.5</v>
      </c>
      <c r="L496" s="32">
        <f t="shared" si="7"/>
        <v>0.75</v>
      </c>
      <c r="M496" s="17"/>
      <c r="N496" s="24" t="s">
        <v>35</v>
      </c>
      <c r="O496" s="28"/>
    </row>
    <row r="497" spans="1:15" hidden="1" x14ac:dyDescent="0.3">
      <c r="A497" s="13">
        <v>44951</v>
      </c>
      <c r="B497" s="14" t="s">
        <v>397</v>
      </c>
      <c r="C497" s="15" t="s">
        <v>20</v>
      </c>
      <c r="D497" s="15" t="s">
        <v>398</v>
      </c>
      <c r="E497" s="35" t="s">
        <v>414</v>
      </c>
      <c r="F497" s="15" t="s">
        <v>263</v>
      </c>
      <c r="G497" s="15">
        <v>50</v>
      </c>
      <c r="H497" s="15" t="s">
        <v>58</v>
      </c>
      <c r="I497" s="32" t="s">
        <v>400</v>
      </c>
      <c r="J497" s="32">
        <v>50</v>
      </c>
      <c r="K497" s="64">
        <v>5.5</v>
      </c>
      <c r="L497" s="32">
        <f t="shared" si="7"/>
        <v>1</v>
      </c>
      <c r="M497" s="21" t="s">
        <v>18</v>
      </c>
      <c r="N497" s="7"/>
      <c r="O497" s="25" t="s">
        <v>401</v>
      </c>
    </row>
    <row r="498" spans="1:15" ht="43.2" hidden="1" x14ac:dyDescent="0.3">
      <c r="A498" s="13">
        <v>44951</v>
      </c>
      <c r="B498" s="14" t="s">
        <v>397</v>
      </c>
      <c r="C498" s="15" t="s">
        <v>20</v>
      </c>
      <c r="D498" s="15" t="s">
        <v>402</v>
      </c>
      <c r="E498" s="35" t="s">
        <v>415</v>
      </c>
      <c r="F498" s="15" t="s">
        <v>15</v>
      </c>
      <c r="G498" s="15">
        <v>65</v>
      </c>
      <c r="H498" s="15" t="s">
        <v>28</v>
      </c>
      <c r="I498" s="32" t="s">
        <v>404</v>
      </c>
      <c r="J498" s="37">
        <v>100</v>
      </c>
      <c r="K498" s="37">
        <v>5.5</v>
      </c>
      <c r="L498" s="32">
        <f t="shared" si="7"/>
        <v>0.65</v>
      </c>
      <c r="M498" s="23" t="s">
        <v>251</v>
      </c>
      <c r="N498" s="7"/>
      <c r="O498" s="30" t="s">
        <v>252</v>
      </c>
    </row>
    <row r="499" spans="1:15" hidden="1" x14ac:dyDescent="0.3">
      <c r="A499" s="13">
        <v>44951</v>
      </c>
      <c r="B499" s="14" t="s">
        <v>397</v>
      </c>
      <c r="C499" s="15" t="s">
        <v>82</v>
      </c>
      <c r="D499" s="15" t="s">
        <v>398</v>
      </c>
      <c r="E499" s="35" t="s">
        <v>416</v>
      </c>
      <c r="F499" s="15" t="s">
        <v>211</v>
      </c>
      <c r="G499" s="15">
        <v>50</v>
      </c>
      <c r="H499" s="15" t="s">
        <v>58</v>
      </c>
      <c r="I499" s="32" t="s">
        <v>400</v>
      </c>
      <c r="J499" s="32">
        <v>50</v>
      </c>
      <c r="K499" s="64">
        <v>5.5</v>
      </c>
      <c r="L499" s="32">
        <f t="shared" si="7"/>
        <v>1</v>
      </c>
      <c r="M499" s="21" t="s">
        <v>18</v>
      </c>
      <c r="N499" s="7"/>
      <c r="O499" s="25" t="s">
        <v>401</v>
      </c>
    </row>
    <row r="500" spans="1:15" hidden="1" x14ac:dyDescent="0.3">
      <c r="A500" s="13">
        <v>44951</v>
      </c>
      <c r="B500" s="14" t="s">
        <v>397</v>
      </c>
      <c r="C500" s="15" t="s">
        <v>12</v>
      </c>
      <c r="D500" s="15" t="s">
        <v>417</v>
      </c>
      <c r="E500" s="35" t="s">
        <v>418</v>
      </c>
      <c r="F500" s="15" t="s">
        <v>15</v>
      </c>
      <c r="G500" s="15">
        <v>20</v>
      </c>
      <c r="H500" s="15" t="s">
        <v>58</v>
      </c>
      <c r="I500" s="32" t="s">
        <v>17</v>
      </c>
      <c r="J500" s="32">
        <v>50</v>
      </c>
      <c r="K500" s="64">
        <v>5.5</v>
      </c>
      <c r="L500" s="32">
        <f t="shared" si="7"/>
        <v>0.4</v>
      </c>
      <c r="M500" s="21" t="s">
        <v>18</v>
      </c>
      <c r="N500" s="7"/>
      <c r="O500" s="25" t="s">
        <v>19</v>
      </c>
    </row>
    <row r="501" spans="1:15" ht="28.8" hidden="1" x14ac:dyDescent="0.3">
      <c r="A501" s="13">
        <v>44951</v>
      </c>
      <c r="B501" s="14" t="s">
        <v>397</v>
      </c>
      <c r="C501" s="15" t="s">
        <v>12</v>
      </c>
      <c r="D501" s="15" t="s">
        <v>406</v>
      </c>
      <c r="E501" s="35" t="s">
        <v>456</v>
      </c>
      <c r="F501" s="15" t="s">
        <v>15</v>
      </c>
      <c r="G501" s="15">
        <v>75</v>
      </c>
      <c r="H501" s="15" t="s">
        <v>16</v>
      </c>
      <c r="I501" s="37" t="s">
        <v>408</v>
      </c>
      <c r="J501" s="37">
        <v>100</v>
      </c>
      <c r="K501" s="64">
        <v>5.5</v>
      </c>
      <c r="L501" s="32">
        <f t="shared" si="7"/>
        <v>0.75</v>
      </c>
      <c r="M501" s="24" t="s">
        <v>35</v>
      </c>
      <c r="N501" s="24" t="s">
        <v>35</v>
      </c>
      <c r="O501" s="29" t="s">
        <v>36</v>
      </c>
    </row>
    <row r="502" spans="1:15" hidden="1" x14ac:dyDescent="0.3">
      <c r="A502" s="13">
        <v>44951</v>
      </c>
      <c r="B502" s="14" t="s">
        <v>397</v>
      </c>
      <c r="C502" s="15" t="s">
        <v>235</v>
      </c>
      <c r="D502" s="15" t="s">
        <v>457</v>
      </c>
      <c r="E502" s="35" t="s">
        <v>458</v>
      </c>
      <c r="F502" s="15" t="s">
        <v>15</v>
      </c>
      <c r="G502" s="15">
        <v>60</v>
      </c>
      <c r="H502" s="15" t="s">
        <v>58</v>
      </c>
      <c r="I502" s="32" t="s">
        <v>51</v>
      </c>
      <c r="J502" s="37">
        <v>100</v>
      </c>
      <c r="K502" s="64">
        <v>5.5</v>
      </c>
      <c r="L502" s="32">
        <f t="shared" si="7"/>
        <v>0.6</v>
      </c>
      <c r="M502" s="21" t="s">
        <v>18</v>
      </c>
      <c r="N502" s="7"/>
      <c r="O502" s="25" t="s">
        <v>52</v>
      </c>
    </row>
    <row r="503" spans="1:15" hidden="1" x14ac:dyDescent="0.3">
      <c r="A503" s="13">
        <v>44952</v>
      </c>
      <c r="B503" s="14" t="s">
        <v>397</v>
      </c>
      <c r="C503" s="15" t="s">
        <v>20</v>
      </c>
      <c r="D503" s="15" t="s">
        <v>398</v>
      </c>
      <c r="E503" s="35" t="s">
        <v>426</v>
      </c>
      <c r="F503" s="15" t="s">
        <v>263</v>
      </c>
      <c r="G503" s="15">
        <v>50</v>
      </c>
      <c r="H503" s="15" t="s">
        <v>58</v>
      </c>
      <c r="I503" s="32" t="s">
        <v>400</v>
      </c>
      <c r="J503" s="32">
        <v>50</v>
      </c>
      <c r="K503" s="64">
        <v>5.5</v>
      </c>
      <c r="L503" s="32">
        <f t="shared" si="7"/>
        <v>1</v>
      </c>
      <c r="M503" s="21" t="s">
        <v>18</v>
      </c>
      <c r="N503" s="7"/>
      <c r="O503" s="25" t="s">
        <v>401</v>
      </c>
    </row>
    <row r="504" spans="1:15" ht="43.2" hidden="1" x14ac:dyDescent="0.3">
      <c r="A504" s="13">
        <v>44952</v>
      </c>
      <c r="B504" s="14" t="s">
        <v>397</v>
      </c>
      <c r="C504" s="15" t="s">
        <v>20</v>
      </c>
      <c r="D504" s="15" t="s">
        <v>402</v>
      </c>
      <c r="E504" s="35" t="s">
        <v>427</v>
      </c>
      <c r="F504" s="15" t="s">
        <v>15</v>
      </c>
      <c r="G504" s="15">
        <v>65</v>
      </c>
      <c r="H504" s="15" t="s">
        <v>28</v>
      </c>
      <c r="I504" s="32" t="s">
        <v>250</v>
      </c>
      <c r="J504" s="37">
        <v>100</v>
      </c>
      <c r="K504" s="37">
        <v>5.5</v>
      </c>
      <c r="L504" s="32">
        <f t="shared" si="7"/>
        <v>0.65</v>
      </c>
      <c r="M504" s="23" t="s">
        <v>251</v>
      </c>
      <c r="N504" s="7"/>
      <c r="O504" s="30" t="s">
        <v>252</v>
      </c>
    </row>
    <row r="505" spans="1:15" hidden="1" x14ac:dyDescent="0.3">
      <c r="A505" s="13">
        <v>44952</v>
      </c>
      <c r="B505" s="14" t="s">
        <v>397</v>
      </c>
      <c r="C505" s="15" t="s">
        <v>82</v>
      </c>
      <c r="D505" s="15" t="s">
        <v>398</v>
      </c>
      <c r="E505" s="35" t="s">
        <v>428</v>
      </c>
      <c r="F505" s="15" t="s">
        <v>211</v>
      </c>
      <c r="G505" s="15">
        <v>50</v>
      </c>
      <c r="H505" s="15" t="s">
        <v>58</v>
      </c>
      <c r="I505" s="32" t="s">
        <v>400</v>
      </c>
      <c r="J505" s="32">
        <v>50</v>
      </c>
      <c r="K505" s="64">
        <v>5.5</v>
      </c>
      <c r="L505" s="32">
        <f t="shared" si="7"/>
        <v>1</v>
      </c>
      <c r="M505" s="21" t="s">
        <v>18</v>
      </c>
      <c r="N505" s="7"/>
      <c r="O505" s="25" t="s">
        <v>401</v>
      </c>
    </row>
    <row r="506" spans="1:15" hidden="1" x14ac:dyDescent="0.3">
      <c r="A506" s="13">
        <v>44952</v>
      </c>
      <c r="B506" s="14" t="s">
        <v>397</v>
      </c>
      <c r="C506" s="15" t="s">
        <v>12</v>
      </c>
      <c r="D506" s="15" t="s">
        <v>417</v>
      </c>
      <c r="E506" s="35" t="s">
        <v>429</v>
      </c>
      <c r="F506" s="15" t="s">
        <v>15</v>
      </c>
      <c r="G506" s="15">
        <v>20</v>
      </c>
      <c r="H506" s="15" t="s">
        <v>58</v>
      </c>
      <c r="I506" s="32" t="s">
        <v>17</v>
      </c>
      <c r="J506" s="32">
        <v>50</v>
      </c>
      <c r="K506" s="64">
        <v>5.5</v>
      </c>
      <c r="L506" s="32">
        <f t="shared" si="7"/>
        <v>0.4</v>
      </c>
      <c r="M506" s="21" t="s">
        <v>18</v>
      </c>
      <c r="N506" s="7"/>
      <c r="O506" s="25" t="s">
        <v>19</v>
      </c>
    </row>
    <row r="507" spans="1:15" ht="28.8" hidden="1" x14ac:dyDescent="0.3">
      <c r="A507" s="13">
        <v>44952</v>
      </c>
      <c r="B507" s="14" t="s">
        <v>397</v>
      </c>
      <c r="C507" s="15" t="s">
        <v>12</v>
      </c>
      <c r="D507" s="15" t="s">
        <v>406</v>
      </c>
      <c r="E507" s="35" t="s">
        <v>456</v>
      </c>
      <c r="F507" s="15" t="s">
        <v>15</v>
      </c>
      <c r="G507" s="15">
        <v>75</v>
      </c>
      <c r="H507" s="15" t="s">
        <v>16</v>
      </c>
      <c r="I507" s="37" t="s">
        <v>408</v>
      </c>
      <c r="J507" s="37">
        <v>100</v>
      </c>
      <c r="K507" s="64">
        <v>5.5</v>
      </c>
      <c r="L507" s="32">
        <f t="shared" si="7"/>
        <v>0.75</v>
      </c>
      <c r="M507" s="24" t="s">
        <v>35</v>
      </c>
      <c r="N507" s="24" t="s">
        <v>35</v>
      </c>
      <c r="O507" s="29" t="s">
        <v>36</v>
      </c>
    </row>
    <row r="508" spans="1:15" hidden="1" x14ac:dyDescent="0.3">
      <c r="A508" s="13">
        <v>44953</v>
      </c>
      <c r="B508" s="14" t="s">
        <v>397</v>
      </c>
      <c r="C508" s="15" t="s">
        <v>20</v>
      </c>
      <c r="D508" s="15" t="s">
        <v>398</v>
      </c>
      <c r="E508" s="35" t="s">
        <v>431</v>
      </c>
      <c r="F508" s="15" t="s">
        <v>263</v>
      </c>
      <c r="G508" s="15">
        <v>50</v>
      </c>
      <c r="H508" s="15" t="s">
        <v>58</v>
      </c>
      <c r="I508" s="32" t="s">
        <v>400</v>
      </c>
      <c r="J508" s="32">
        <v>50</v>
      </c>
      <c r="K508" s="64">
        <v>5.5</v>
      </c>
      <c r="L508" s="32">
        <f t="shared" si="7"/>
        <v>1</v>
      </c>
      <c r="M508" s="21" t="s">
        <v>18</v>
      </c>
      <c r="N508" s="7"/>
      <c r="O508" s="25" t="s">
        <v>401</v>
      </c>
    </row>
    <row r="509" spans="1:15" ht="43.2" hidden="1" x14ac:dyDescent="0.3">
      <c r="A509" s="13">
        <v>44953</v>
      </c>
      <c r="B509" s="14" t="s">
        <v>397</v>
      </c>
      <c r="C509" s="15" t="s">
        <v>20</v>
      </c>
      <c r="D509" s="15" t="s">
        <v>402</v>
      </c>
      <c r="E509" s="35" t="s">
        <v>432</v>
      </c>
      <c r="F509" s="15" t="s">
        <v>15</v>
      </c>
      <c r="G509" s="15">
        <v>65</v>
      </c>
      <c r="H509" s="15" t="s">
        <v>28</v>
      </c>
      <c r="I509" s="32" t="s">
        <v>404</v>
      </c>
      <c r="J509" s="37">
        <v>100</v>
      </c>
      <c r="K509" s="37">
        <v>5.5</v>
      </c>
      <c r="L509" s="32">
        <f t="shared" si="7"/>
        <v>0.65</v>
      </c>
      <c r="M509" s="23" t="s">
        <v>251</v>
      </c>
      <c r="N509" s="7"/>
      <c r="O509" s="30" t="s">
        <v>252</v>
      </c>
    </row>
    <row r="510" spans="1:15" hidden="1" x14ac:dyDescent="0.3">
      <c r="A510" s="13">
        <v>44953</v>
      </c>
      <c r="B510" s="14" t="s">
        <v>397</v>
      </c>
      <c r="C510" s="15" t="s">
        <v>82</v>
      </c>
      <c r="D510" s="15" t="s">
        <v>398</v>
      </c>
      <c r="E510" s="35" t="s">
        <v>433</v>
      </c>
      <c r="F510" s="15" t="s">
        <v>211</v>
      </c>
      <c r="G510" s="15">
        <v>50</v>
      </c>
      <c r="H510" s="15" t="s">
        <v>58</v>
      </c>
      <c r="I510" s="32" t="s">
        <v>400</v>
      </c>
      <c r="J510" s="32">
        <v>50</v>
      </c>
      <c r="K510" s="64">
        <v>5.5</v>
      </c>
      <c r="L510" s="32">
        <f t="shared" si="7"/>
        <v>1</v>
      </c>
      <c r="M510" s="21" t="s">
        <v>18</v>
      </c>
      <c r="N510" s="7"/>
      <c r="O510" s="25" t="s">
        <v>401</v>
      </c>
    </row>
    <row r="511" spans="1:15" hidden="1" x14ac:dyDescent="0.3">
      <c r="A511" s="13">
        <v>44953</v>
      </c>
      <c r="B511" s="14" t="s">
        <v>397</v>
      </c>
      <c r="C511" s="15" t="s">
        <v>12</v>
      </c>
      <c r="D511" s="15" t="s">
        <v>417</v>
      </c>
      <c r="E511" s="35" t="s">
        <v>437</v>
      </c>
      <c r="F511" s="15" t="s">
        <v>15</v>
      </c>
      <c r="G511" s="15">
        <v>20</v>
      </c>
      <c r="H511" s="15" t="s">
        <v>58</v>
      </c>
      <c r="I511" s="32" t="s">
        <v>17</v>
      </c>
      <c r="J511" s="32">
        <v>50</v>
      </c>
      <c r="K511" s="64">
        <v>5.5</v>
      </c>
      <c r="L511" s="32">
        <f t="shared" si="7"/>
        <v>0.4</v>
      </c>
      <c r="M511" s="21" t="s">
        <v>18</v>
      </c>
      <c r="N511" s="7"/>
      <c r="O511" s="25" t="s">
        <v>19</v>
      </c>
    </row>
    <row r="512" spans="1:15" ht="28.8" hidden="1" x14ac:dyDescent="0.3">
      <c r="A512" s="13">
        <v>44953</v>
      </c>
      <c r="B512" s="14" t="s">
        <v>397</v>
      </c>
      <c r="C512" s="15" t="s">
        <v>12</v>
      </c>
      <c r="D512" s="15" t="s">
        <v>406</v>
      </c>
      <c r="E512" s="35" t="s">
        <v>456</v>
      </c>
      <c r="F512" s="15" t="s">
        <v>15</v>
      </c>
      <c r="G512" s="15">
        <v>75</v>
      </c>
      <c r="H512" s="15" t="s">
        <v>16</v>
      </c>
      <c r="I512" s="37" t="s">
        <v>408</v>
      </c>
      <c r="J512" s="37">
        <v>100</v>
      </c>
      <c r="K512" s="64">
        <v>5.5</v>
      </c>
      <c r="L512" s="32">
        <f t="shared" si="7"/>
        <v>0.75</v>
      </c>
      <c r="M512" s="24" t="s">
        <v>35</v>
      </c>
      <c r="N512" s="24" t="s">
        <v>35</v>
      </c>
      <c r="O512" s="29" t="s">
        <v>36</v>
      </c>
    </row>
    <row r="513" spans="1:15" hidden="1" x14ac:dyDescent="0.3">
      <c r="A513" s="13">
        <v>44953</v>
      </c>
      <c r="B513" s="14" t="s">
        <v>397</v>
      </c>
      <c r="C513" s="15" t="s">
        <v>235</v>
      </c>
      <c r="D513" s="15" t="s">
        <v>457</v>
      </c>
      <c r="E513" s="35" t="s">
        <v>459</v>
      </c>
      <c r="F513" s="15" t="s">
        <v>15</v>
      </c>
      <c r="G513" s="15">
        <v>60</v>
      </c>
      <c r="H513" s="15" t="s">
        <v>58</v>
      </c>
      <c r="I513" s="32" t="s">
        <v>51</v>
      </c>
      <c r="J513" s="37">
        <v>100</v>
      </c>
      <c r="K513" s="64">
        <v>5.5</v>
      </c>
      <c r="L513" s="32">
        <f t="shared" si="7"/>
        <v>0.6</v>
      </c>
      <c r="M513" s="21" t="s">
        <v>18</v>
      </c>
      <c r="N513" s="7"/>
      <c r="O513" s="25" t="s">
        <v>52</v>
      </c>
    </row>
    <row r="514" spans="1:15" hidden="1" x14ac:dyDescent="0.3">
      <c r="A514" s="13">
        <v>44956</v>
      </c>
      <c r="B514" s="14" t="s">
        <v>397</v>
      </c>
      <c r="C514" s="15" t="s">
        <v>12</v>
      </c>
      <c r="D514" s="15" t="s">
        <v>460</v>
      </c>
      <c r="E514" s="35" t="s">
        <v>461</v>
      </c>
      <c r="F514" s="15" t="s">
        <v>263</v>
      </c>
      <c r="G514" s="15">
        <v>120</v>
      </c>
      <c r="H514" s="15" t="s">
        <v>16</v>
      </c>
      <c r="I514" s="32" t="s">
        <v>51</v>
      </c>
      <c r="J514" s="37">
        <v>100</v>
      </c>
      <c r="K514" s="64">
        <v>5.5</v>
      </c>
      <c r="L514" s="32">
        <f t="shared" ref="L514:L519" si="8">G514/J514</f>
        <v>1.2</v>
      </c>
      <c r="M514" s="21" t="s">
        <v>18</v>
      </c>
      <c r="N514" s="7"/>
      <c r="O514" s="25" t="s">
        <v>52</v>
      </c>
    </row>
    <row r="515" spans="1:15" ht="43.2" hidden="1" x14ac:dyDescent="0.3">
      <c r="A515" s="13">
        <v>44956</v>
      </c>
      <c r="B515" s="14" t="s">
        <v>397</v>
      </c>
      <c r="C515" s="15" t="s">
        <v>20</v>
      </c>
      <c r="D515" s="15" t="s">
        <v>402</v>
      </c>
      <c r="E515" s="35" t="s">
        <v>403</v>
      </c>
      <c r="F515" s="15" t="s">
        <v>15</v>
      </c>
      <c r="G515" s="15">
        <v>65</v>
      </c>
      <c r="H515" s="15" t="s">
        <v>28</v>
      </c>
      <c r="I515" s="32" t="s">
        <v>404</v>
      </c>
      <c r="J515" s="37">
        <v>100</v>
      </c>
      <c r="K515" s="37">
        <v>5.5</v>
      </c>
      <c r="L515" s="32">
        <f t="shared" si="8"/>
        <v>0.65</v>
      </c>
      <c r="M515" s="23" t="s">
        <v>251</v>
      </c>
      <c r="N515" s="7"/>
      <c r="O515" s="30" t="s">
        <v>252</v>
      </c>
    </row>
    <row r="516" spans="1:15" ht="43.2" hidden="1" x14ac:dyDescent="0.3">
      <c r="A516" s="13">
        <v>44957</v>
      </c>
      <c r="B516" s="14" t="s">
        <v>397</v>
      </c>
      <c r="C516" s="15" t="s">
        <v>20</v>
      </c>
      <c r="D516" s="15" t="s">
        <v>402</v>
      </c>
      <c r="E516" s="35" t="s">
        <v>411</v>
      </c>
      <c r="F516" s="15" t="s">
        <v>15</v>
      </c>
      <c r="G516" s="15">
        <v>65</v>
      </c>
      <c r="H516" s="15" t="s">
        <v>28</v>
      </c>
      <c r="I516" s="32" t="s">
        <v>250</v>
      </c>
      <c r="J516" s="37">
        <v>100</v>
      </c>
      <c r="K516" s="37">
        <v>5.5</v>
      </c>
      <c r="L516" s="32">
        <f t="shared" si="8"/>
        <v>0.65</v>
      </c>
      <c r="M516" s="23" t="s">
        <v>251</v>
      </c>
      <c r="N516" s="7"/>
      <c r="O516" s="30" t="s">
        <v>252</v>
      </c>
    </row>
    <row r="517" spans="1:15" ht="43.2" hidden="1" x14ac:dyDescent="0.3">
      <c r="A517" s="13">
        <v>44958</v>
      </c>
      <c r="B517" s="14" t="s">
        <v>397</v>
      </c>
      <c r="C517" s="15" t="s">
        <v>20</v>
      </c>
      <c r="D517" s="15" t="s">
        <v>402</v>
      </c>
      <c r="E517" s="35" t="s">
        <v>415</v>
      </c>
      <c r="F517" s="15" t="s">
        <v>15</v>
      </c>
      <c r="G517" s="15">
        <v>65</v>
      </c>
      <c r="H517" s="15" t="s">
        <v>28</v>
      </c>
      <c r="I517" s="32" t="s">
        <v>404</v>
      </c>
      <c r="J517" s="37">
        <v>100</v>
      </c>
      <c r="K517" s="37">
        <v>5.5</v>
      </c>
      <c r="L517" s="32">
        <f t="shared" si="8"/>
        <v>0.65</v>
      </c>
      <c r="M517" s="23" t="s">
        <v>251</v>
      </c>
      <c r="N517" s="7"/>
      <c r="O517" s="30" t="s">
        <v>252</v>
      </c>
    </row>
    <row r="518" spans="1:15" ht="43.2" hidden="1" x14ac:dyDescent="0.3">
      <c r="A518" s="13">
        <v>44959</v>
      </c>
      <c r="B518" s="14" t="s">
        <v>397</v>
      </c>
      <c r="C518" s="15" t="s">
        <v>20</v>
      </c>
      <c r="D518" s="15" t="s">
        <v>402</v>
      </c>
      <c r="E518" s="35" t="s">
        <v>427</v>
      </c>
      <c r="F518" s="15" t="s">
        <v>15</v>
      </c>
      <c r="G518" s="15">
        <v>65</v>
      </c>
      <c r="H518" s="15" t="s">
        <v>28</v>
      </c>
      <c r="I518" s="32" t="s">
        <v>250</v>
      </c>
      <c r="J518" s="37">
        <v>100</v>
      </c>
      <c r="K518" s="37">
        <v>5.5</v>
      </c>
      <c r="L518" s="32">
        <f t="shared" si="8"/>
        <v>0.65</v>
      </c>
      <c r="M518" s="23" t="s">
        <v>251</v>
      </c>
      <c r="N518" s="7"/>
      <c r="O518" s="30" t="s">
        <v>252</v>
      </c>
    </row>
    <row r="519" spans="1:15" ht="43.2" hidden="1" x14ac:dyDescent="0.3">
      <c r="A519" s="13">
        <v>44960</v>
      </c>
      <c r="B519" s="14" t="s">
        <v>397</v>
      </c>
      <c r="C519" s="15" t="s">
        <v>20</v>
      </c>
      <c r="D519" s="15" t="s">
        <v>402</v>
      </c>
      <c r="E519" s="35" t="s">
        <v>432</v>
      </c>
      <c r="F519" s="15" t="s">
        <v>15</v>
      </c>
      <c r="G519" s="15">
        <v>65</v>
      </c>
      <c r="H519" s="15" t="s">
        <v>28</v>
      </c>
      <c r="I519" s="32" t="s">
        <v>404</v>
      </c>
      <c r="J519" s="37">
        <v>100</v>
      </c>
      <c r="K519" s="37">
        <v>5.5</v>
      </c>
      <c r="L519" s="32">
        <f t="shared" si="8"/>
        <v>0.65</v>
      </c>
      <c r="M519" s="23" t="s">
        <v>251</v>
      </c>
      <c r="N519" s="7"/>
      <c r="O519" s="30" t="s">
        <v>252</v>
      </c>
    </row>
    <row r="520" spans="1:15" x14ac:dyDescent="0.3">
      <c r="K520" s="64"/>
      <c r="L520" s="65"/>
    </row>
  </sheetData>
  <autoFilter ref="A1:O519" xr:uid="{F6A32409-3123-4E34-84BD-F965D1B19793}">
    <filterColumn colId="8">
      <filters>
        <filter val="GEEN ZAAL/ZALEN"/>
      </filters>
    </filterColumn>
    <sortState xmlns:xlrd2="http://schemas.microsoft.com/office/spreadsheetml/2017/richdata2" ref="A2:O519">
      <sortCondition ref="A1:A519"/>
    </sortState>
  </autoFilter>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C0381-829C-DC41-808C-04B7C57923CB}">
  <sheetPr filterMode="1"/>
  <dimension ref="A1:W526"/>
  <sheetViews>
    <sheetView topLeftCell="O1" zoomScaleNormal="100" workbookViewId="0">
      <selection activeCell="V1" sqref="V1"/>
    </sheetView>
  </sheetViews>
  <sheetFormatPr defaultColWidth="8.77734375" defaultRowHeight="14.4" x14ac:dyDescent="0.3"/>
  <cols>
    <col min="1" max="1" width="61.77734375" bestFit="1" customWidth="1"/>
    <col min="2" max="2" width="27.33203125" bestFit="1" customWidth="1"/>
    <col min="3" max="4" width="20" bestFit="1" customWidth="1"/>
    <col min="5" max="5" width="42.44140625" style="33" customWidth="1"/>
    <col min="6" max="6" width="23.44140625" bestFit="1" customWidth="1"/>
    <col min="7" max="7" width="21.44140625" bestFit="1" customWidth="1"/>
    <col min="8" max="8" width="21.109375" bestFit="1" customWidth="1"/>
    <col min="9" max="9" width="22.33203125" bestFit="1" customWidth="1"/>
    <col min="10" max="13" width="30.109375" style="33" customWidth="1"/>
    <col min="14" max="14" width="38.44140625" customWidth="1"/>
    <col min="15" max="15" width="43.44140625" customWidth="1"/>
    <col min="16" max="16" width="61.44140625" style="33" customWidth="1"/>
    <col min="17" max="17" width="16.109375" customWidth="1"/>
    <col min="18" max="18" width="17" customWidth="1"/>
    <col min="19" max="19" width="16.77734375" customWidth="1"/>
    <col min="20" max="20" width="17.109375" customWidth="1"/>
    <col min="21" max="21" width="19.109375" customWidth="1"/>
  </cols>
  <sheetData>
    <row r="1" spans="1:23" ht="57.6" x14ac:dyDescent="0.3">
      <c r="A1" s="2" t="s">
        <v>0</v>
      </c>
      <c r="B1" s="2" t="s">
        <v>1</v>
      </c>
      <c r="C1" s="3" t="s">
        <v>2</v>
      </c>
      <c r="D1" s="3" t="s">
        <v>3</v>
      </c>
      <c r="E1" s="63" t="s">
        <v>4</v>
      </c>
      <c r="F1" s="3" t="s">
        <v>5</v>
      </c>
      <c r="G1" s="3" t="s">
        <v>6</v>
      </c>
      <c r="H1" s="3" t="s">
        <v>7</v>
      </c>
      <c r="I1" s="3" t="s">
        <v>550</v>
      </c>
      <c r="J1" s="63" t="s">
        <v>8</v>
      </c>
      <c r="K1" s="63" t="s">
        <v>547</v>
      </c>
      <c r="L1" s="63" t="s">
        <v>548</v>
      </c>
      <c r="M1" s="63" t="s">
        <v>549</v>
      </c>
      <c r="N1" s="3" t="s">
        <v>5</v>
      </c>
      <c r="O1" s="71" t="s">
        <v>9</v>
      </c>
      <c r="P1" s="63" t="s">
        <v>10</v>
      </c>
      <c r="Q1" s="79" t="s">
        <v>551</v>
      </c>
      <c r="R1" s="79" t="s">
        <v>552</v>
      </c>
      <c r="S1" s="79" t="s">
        <v>553</v>
      </c>
      <c r="T1" s="79" t="s">
        <v>554</v>
      </c>
      <c r="U1" s="79" t="s">
        <v>555</v>
      </c>
      <c r="V1" s="79"/>
      <c r="W1" s="79"/>
    </row>
    <row r="2" spans="1:23" ht="28.8" hidden="1" x14ac:dyDescent="0.3">
      <c r="A2" s="4">
        <v>44809</v>
      </c>
      <c r="B2" s="5" t="s">
        <v>11</v>
      </c>
      <c r="C2" s="6" t="s">
        <v>20</v>
      </c>
      <c r="D2" s="6" t="s">
        <v>21</v>
      </c>
      <c r="E2" s="36" t="s">
        <v>22</v>
      </c>
      <c r="F2" s="6" t="s">
        <v>15</v>
      </c>
      <c r="G2" s="6">
        <v>45</v>
      </c>
      <c r="H2" s="6" t="s">
        <v>16</v>
      </c>
      <c r="I2" s="6">
        <f t="shared" ref="I2:I65" si="0">H2*24</f>
        <v>3.75</v>
      </c>
      <c r="J2" s="32" t="s">
        <v>23</v>
      </c>
      <c r="K2" s="32">
        <v>50</v>
      </c>
      <c r="L2" s="32">
        <v>3.5</v>
      </c>
      <c r="M2" s="32">
        <f t="shared" ref="M2:M65" si="1">G2/K2</f>
        <v>0.9</v>
      </c>
      <c r="N2" s="26" t="s">
        <v>24</v>
      </c>
      <c r="O2" s="7"/>
      <c r="P2" s="27" t="s">
        <v>25</v>
      </c>
      <c r="Q2">
        <f t="shared" ref="Q2:Q65" si="2">G2</f>
        <v>45</v>
      </c>
      <c r="R2">
        <f t="shared" ref="R2:R65" si="3">K2</f>
        <v>50</v>
      </c>
      <c r="S2">
        <f t="shared" ref="S2:S65" si="4">Q2/R2</f>
        <v>0.9</v>
      </c>
      <c r="T2">
        <f t="shared" ref="T2:T65" si="5">Q2*I2</f>
        <v>168.75</v>
      </c>
      <c r="U2">
        <f t="shared" ref="U2:U65" si="6">G2*I2</f>
        <v>168.75</v>
      </c>
    </row>
    <row r="3" spans="1:23" ht="28.8" hidden="1" x14ac:dyDescent="0.3">
      <c r="A3" s="4">
        <v>44809</v>
      </c>
      <c r="B3" s="5" t="s">
        <v>11</v>
      </c>
      <c r="C3" s="6" t="s">
        <v>20</v>
      </c>
      <c r="D3" s="6" t="s">
        <v>26</v>
      </c>
      <c r="E3" s="36" t="s">
        <v>27</v>
      </c>
      <c r="F3" s="6" t="s">
        <v>15</v>
      </c>
      <c r="G3" s="6">
        <v>60</v>
      </c>
      <c r="H3" s="6" t="s">
        <v>28</v>
      </c>
      <c r="I3" s="6">
        <f t="shared" si="0"/>
        <v>8</v>
      </c>
      <c r="J3" s="37" t="s">
        <v>29</v>
      </c>
      <c r="K3" s="37">
        <v>100</v>
      </c>
      <c r="L3" s="37">
        <v>5.5</v>
      </c>
      <c r="M3" s="32">
        <f t="shared" si="1"/>
        <v>0.6</v>
      </c>
      <c r="N3" s="22" t="s">
        <v>30</v>
      </c>
      <c r="O3" s="22" t="s">
        <v>30</v>
      </c>
      <c r="P3" s="31" t="s">
        <v>31</v>
      </c>
      <c r="Q3">
        <f t="shared" si="2"/>
        <v>60</v>
      </c>
      <c r="R3">
        <f t="shared" si="3"/>
        <v>100</v>
      </c>
      <c r="S3">
        <f t="shared" si="4"/>
        <v>0.6</v>
      </c>
      <c r="T3">
        <f t="shared" si="5"/>
        <v>480</v>
      </c>
      <c r="U3">
        <f t="shared" si="6"/>
        <v>480</v>
      </c>
    </row>
    <row r="4" spans="1:23" x14ac:dyDescent="0.3">
      <c r="A4" s="4">
        <v>44809</v>
      </c>
      <c r="B4" s="5" t="s">
        <v>11</v>
      </c>
      <c r="C4" s="6" t="s">
        <v>12</v>
      </c>
      <c r="D4" s="6" t="s">
        <v>13</v>
      </c>
      <c r="E4" s="36" t="s">
        <v>14</v>
      </c>
      <c r="F4" s="6" t="s">
        <v>15</v>
      </c>
      <c r="G4" s="6">
        <v>30</v>
      </c>
      <c r="H4" s="6" t="s">
        <v>16</v>
      </c>
      <c r="I4" s="6">
        <f t="shared" si="0"/>
        <v>3.75</v>
      </c>
      <c r="J4" s="32" t="s">
        <v>17</v>
      </c>
      <c r="K4" s="32">
        <v>50</v>
      </c>
      <c r="L4" s="32">
        <v>3.5</v>
      </c>
      <c r="M4" s="32">
        <f t="shared" si="1"/>
        <v>0.6</v>
      </c>
      <c r="N4" s="21" t="s">
        <v>18</v>
      </c>
      <c r="O4" s="7"/>
      <c r="P4" s="25" t="s">
        <v>19</v>
      </c>
      <c r="Q4">
        <f t="shared" si="2"/>
        <v>30</v>
      </c>
      <c r="R4">
        <f t="shared" si="3"/>
        <v>50</v>
      </c>
      <c r="S4">
        <f t="shared" si="4"/>
        <v>0.6</v>
      </c>
      <c r="T4">
        <f t="shared" si="5"/>
        <v>112.5</v>
      </c>
      <c r="U4">
        <f t="shared" si="6"/>
        <v>112.5</v>
      </c>
    </row>
    <row r="5" spans="1:23" ht="28.8" hidden="1" x14ac:dyDescent="0.3">
      <c r="A5" s="4">
        <v>44810</v>
      </c>
      <c r="B5" s="5" t="s">
        <v>11</v>
      </c>
      <c r="C5" s="6" t="s">
        <v>20</v>
      </c>
      <c r="D5" s="6" t="s">
        <v>32</v>
      </c>
      <c r="E5" s="36" t="s">
        <v>33</v>
      </c>
      <c r="F5" s="6" t="s">
        <v>15</v>
      </c>
      <c r="G5" s="6">
        <v>40</v>
      </c>
      <c r="H5" s="6" t="s">
        <v>16</v>
      </c>
      <c r="I5" s="6">
        <f t="shared" si="0"/>
        <v>3.75</v>
      </c>
      <c r="J5" s="32" t="s">
        <v>34</v>
      </c>
      <c r="K5" s="32">
        <v>50</v>
      </c>
      <c r="L5" s="32">
        <v>4.5</v>
      </c>
      <c r="M5" s="32">
        <f t="shared" si="1"/>
        <v>0.8</v>
      </c>
      <c r="N5" s="24" t="s">
        <v>35</v>
      </c>
      <c r="O5" s="7"/>
      <c r="P5" s="29" t="s">
        <v>36</v>
      </c>
      <c r="Q5">
        <f t="shared" si="2"/>
        <v>40</v>
      </c>
      <c r="R5">
        <f t="shared" si="3"/>
        <v>50</v>
      </c>
      <c r="S5">
        <f t="shared" si="4"/>
        <v>0.8</v>
      </c>
      <c r="T5">
        <f t="shared" si="5"/>
        <v>150</v>
      </c>
      <c r="U5">
        <f t="shared" si="6"/>
        <v>150</v>
      </c>
    </row>
    <row r="6" spans="1:23" ht="28.8" hidden="1" x14ac:dyDescent="0.3">
      <c r="A6" s="4">
        <v>44810</v>
      </c>
      <c r="B6" s="5" t="s">
        <v>11</v>
      </c>
      <c r="C6" s="6" t="s">
        <v>20</v>
      </c>
      <c r="D6" s="6" t="s">
        <v>37</v>
      </c>
      <c r="E6" s="36" t="s">
        <v>38</v>
      </c>
      <c r="F6" s="6" t="s">
        <v>15</v>
      </c>
      <c r="G6" s="6">
        <v>90</v>
      </c>
      <c r="H6" s="6" t="s">
        <v>16</v>
      </c>
      <c r="I6" s="6">
        <f t="shared" si="0"/>
        <v>3.75</v>
      </c>
      <c r="J6" s="37" t="s">
        <v>39</v>
      </c>
      <c r="K6" s="37">
        <v>100</v>
      </c>
      <c r="L6" s="32">
        <v>3.5</v>
      </c>
      <c r="M6" s="32">
        <f t="shared" si="1"/>
        <v>0.9</v>
      </c>
      <c r="N6" s="21" t="s">
        <v>18</v>
      </c>
      <c r="O6" s="21" t="s">
        <v>18</v>
      </c>
      <c r="P6" s="25" t="s">
        <v>40</v>
      </c>
      <c r="Q6">
        <f t="shared" si="2"/>
        <v>90</v>
      </c>
      <c r="R6">
        <f t="shared" si="3"/>
        <v>100</v>
      </c>
      <c r="S6">
        <f t="shared" si="4"/>
        <v>0.9</v>
      </c>
      <c r="T6">
        <f t="shared" si="5"/>
        <v>337.5</v>
      </c>
      <c r="U6">
        <f t="shared" si="6"/>
        <v>337.5</v>
      </c>
    </row>
    <row r="7" spans="1:23" ht="28.8" hidden="1" x14ac:dyDescent="0.3">
      <c r="A7" s="4">
        <v>44810</v>
      </c>
      <c r="B7" s="5" t="s">
        <v>11</v>
      </c>
      <c r="C7" s="6" t="s">
        <v>20</v>
      </c>
      <c r="D7" s="6" t="s">
        <v>21</v>
      </c>
      <c r="E7" s="36" t="s">
        <v>41</v>
      </c>
      <c r="F7" s="6" t="s">
        <v>15</v>
      </c>
      <c r="G7" s="6">
        <v>45</v>
      </c>
      <c r="H7" s="6" t="s">
        <v>16</v>
      </c>
      <c r="I7" s="6">
        <f t="shared" si="0"/>
        <v>3.75</v>
      </c>
      <c r="J7" s="32" t="s">
        <v>23</v>
      </c>
      <c r="K7" s="32">
        <v>50</v>
      </c>
      <c r="L7" s="32">
        <v>3.5</v>
      </c>
      <c r="M7" s="32">
        <f t="shared" si="1"/>
        <v>0.9</v>
      </c>
      <c r="N7" s="26" t="s">
        <v>24</v>
      </c>
      <c r="O7" s="7"/>
      <c r="P7" s="27" t="s">
        <v>25</v>
      </c>
      <c r="Q7">
        <f t="shared" si="2"/>
        <v>45</v>
      </c>
      <c r="R7">
        <f t="shared" si="3"/>
        <v>50</v>
      </c>
      <c r="S7">
        <f t="shared" si="4"/>
        <v>0.9</v>
      </c>
      <c r="T7">
        <f t="shared" si="5"/>
        <v>168.75</v>
      </c>
      <c r="U7">
        <f t="shared" si="6"/>
        <v>168.75</v>
      </c>
    </row>
    <row r="8" spans="1:23" ht="28.8" hidden="1" x14ac:dyDescent="0.3">
      <c r="A8" s="4">
        <v>44811</v>
      </c>
      <c r="B8" s="5" t="s">
        <v>11</v>
      </c>
      <c r="C8" s="6" t="s">
        <v>20</v>
      </c>
      <c r="D8" s="6" t="s">
        <v>32</v>
      </c>
      <c r="E8" s="36" t="s">
        <v>44</v>
      </c>
      <c r="F8" s="6" t="s">
        <v>15</v>
      </c>
      <c r="G8" s="6">
        <v>40</v>
      </c>
      <c r="H8" s="6" t="s">
        <v>16</v>
      </c>
      <c r="I8" s="6">
        <f t="shared" si="0"/>
        <v>3.75</v>
      </c>
      <c r="J8" s="32" t="s">
        <v>34</v>
      </c>
      <c r="K8" s="32">
        <v>50</v>
      </c>
      <c r="L8" s="32">
        <v>4.5</v>
      </c>
      <c r="M8" s="32">
        <f t="shared" si="1"/>
        <v>0.8</v>
      </c>
      <c r="N8" s="24" t="s">
        <v>35</v>
      </c>
      <c r="O8" s="7"/>
      <c r="P8" s="29" t="s">
        <v>36</v>
      </c>
      <c r="Q8">
        <f t="shared" si="2"/>
        <v>40</v>
      </c>
      <c r="R8">
        <f t="shared" si="3"/>
        <v>50</v>
      </c>
      <c r="S8">
        <f t="shared" si="4"/>
        <v>0.8</v>
      </c>
      <c r="T8">
        <f t="shared" si="5"/>
        <v>150</v>
      </c>
      <c r="U8">
        <f t="shared" si="6"/>
        <v>150</v>
      </c>
    </row>
    <row r="9" spans="1:23" x14ac:dyDescent="0.3">
      <c r="A9" s="4">
        <v>44811</v>
      </c>
      <c r="B9" s="5" t="s">
        <v>11</v>
      </c>
      <c r="C9" s="6" t="s">
        <v>12</v>
      </c>
      <c r="D9" s="6" t="s">
        <v>13</v>
      </c>
      <c r="E9" s="36" t="s">
        <v>42</v>
      </c>
      <c r="F9" s="6" t="s">
        <v>15</v>
      </c>
      <c r="G9" s="6">
        <v>30</v>
      </c>
      <c r="H9" s="6" t="s">
        <v>16</v>
      </c>
      <c r="I9" s="6">
        <f t="shared" si="0"/>
        <v>3.75</v>
      </c>
      <c r="J9" s="32" t="s">
        <v>43</v>
      </c>
      <c r="K9" s="32">
        <v>50</v>
      </c>
      <c r="L9" s="32">
        <v>3.5</v>
      </c>
      <c r="M9" s="32">
        <f t="shared" si="1"/>
        <v>0.6</v>
      </c>
      <c r="N9" s="21" t="s">
        <v>18</v>
      </c>
      <c r="O9" s="7"/>
      <c r="P9" s="25" t="s">
        <v>40</v>
      </c>
      <c r="Q9">
        <f t="shared" si="2"/>
        <v>30</v>
      </c>
      <c r="R9">
        <f t="shared" si="3"/>
        <v>50</v>
      </c>
      <c r="S9">
        <f t="shared" si="4"/>
        <v>0.6</v>
      </c>
      <c r="T9">
        <f t="shared" si="5"/>
        <v>112.5</v>
      </c>
      <c r="U9">
        <f t="shared" si="6"/>
        <v>112.5</v>
      </c>
    </row>
    <row r="10" spans="1:23" ht="28.8" x14ac:dyDescent="0.3">
      <c r="A10" s="4">
        <v>44811</v>
      </c>
      <c r="B10" s="5" t="s">
        <v>11</v>
      </c>
      <c r="C10" s="6" t="s">
        <v>12</v>
      </c>
      <c r="D10" s="6" t="s">
        <v>45</v>
      </c>
      <c r="E10" s="36" t="s">
        <v>46</v>
      </c>
      <c r="F10" s="6" t="s">
        <v>15</v>
      </c>
      <c r="G10" s="6">
        <v>40</v>
      </c>
      <c r="H10" s="6" t="s">
        <v>16</v>
      </c>
      <c r="I10" s="6">
        <f t="shared" si="0"/>
        <v>3.75</v>
      </c>
      <c r="J10" s="32" t="s">
        <v>47</v>
      </c>
      <c r="K10" s="32">
        <v>50</v>
      </c>
      <c r="L10" s="32">
        <v>4.5</v>
      </c>
      <c r="M10" s="32">
        <f t="shared" si="1"/>
        <v>0.8</v>
      </c>
      <c r="N10" s="24" t="s">
        <v>35</v>
      </c>
      <c r="O10" s="7"/>
      <c r="P10" s="29" t="s">
        <v>48</v>
      </c>
      <c r="Q10">
        <f t="shared" si="2"/>
        <v>40</v>
      </c>
      <c r="R10">
        <f t="shared" si="3"/>
        <v>50</v>
      </c>
      <c r="S10">
        <f t="shared" si="4"/>
        <v>0.8</v>
      </c>
      <c r="T10">
        <f t="shared" si="5"/>
        <v>150</v>
      </c>
      <c r="U10">
        <f t="shared" si="6"/>
        <v>150</v>
      </c>
    </row>
    <row r="11" spans="1:23" hidden="1" x14ac:dyDescent="0.3">
      <c r="A11" s="4">
        <v>44811</v>
      </c>
      <c r="B11" s="5" t="s">
        <v>11</v>
      </c>
      <c r="C11" s="6" t="s">
        <v>12</v>
      </c>
      <c r="D11" s="6" t="s">
        <v>49</v>
      </c>
      <c r="E11" s="36" t="s">
        <v>50</v>
      </c>
      <c r="F11" s="6" t="s">
        <v>15</v>
      </c>
      <c r="G11" s="6">
        <v>72</v>
      </c>
      <c r="H11" s="6" t="s">
        <v>16</v>
      </c>
      <c r="I11" s="6">
        <f t="shared" si="0"/>
        <v>3.75</v>
      </c>
      <c r="J11" s="32" t="s">
        <v>51</v>
      </c>
      <c r="K11" s="37">
        <v>100</v>
      </c>
      <c r="L11" s="32">
        <v>3.5</v>
      </c>
      <c r="M11" s="32">
        <f t="shared" si="1"/>
        <v>0.72</v>
      </c>
      <c r="N11" s="21" t="s">
        <v>18</v>
      </c>
      <c r="O11" s="7"/>
      <c r="P11" s="25" t="s">
        <v>52</v>
      </c>
      <c r="Q11">
        <f t="shared" si="2"/>
        <v>72</v>
      </c>
      <c r="R11">
        <f t="shared" si="3"/>
        <v>100</v>
      </c>
      <c r="S11">
        <f t="shared" si="4"/>
        <v>0.72</v>
      </c>
      <c r="T11">
        <f t="shared" si="5"/>
        <v>270</v>
      </c>
      <c r="U11">
        <f t="shared" si="6"/>
        <v>270</v>
      </c>
    </row>
    <row r="12" spans="1:23" ht="28.8" hidden="1" x14ac:dyDescent="0.3">
      <c r="A12" s="4">
        <v>44811</v>
      </c>
      <c r="B12" s="5" t="s">
        <v>11</v>
      </c>
      <c r="C12" s="6" t="s">
        <v>12</v>
      </c>
      <c r="D12" s="6" t="s">
        <v>21</v>
      </c>
      <c r="E12" s="36" t="s">
        <v>53</v>
      </c>
      <c r="F12" s="6" t="s">
        <v>15</v>
      </c>
      <c r="G12" s="6">
        <v>45</v>
      </c>
      <c r="H12" s="6" t="s">
        <v>16</v>
      </c>
      <c r="I12" s="6">
        <f t="shared" si="0"/>
        <v>3.75</v>
      </c>
      <c r="J12" s="32" t="s">
        <v>23</v>
      </c>
      <c r="K12" s="32">
        <v>50</v>
      </c>
      <c r="L12" s="32">
        <v>3.5</v>
      </c>
      <c r="M12" s="32">
        <f t="shared" si="1"/>
        <v>0.9</v>
      </c>
      <c r="N12" s="26" t="s">
        <v>24</v>
      </c>
      <c r="O12" s="7"/>
      <c r="P12" s="27" t="s">
        <v>25</v>
      </c>
      <c r="Q12">
        <f t="shared" si="2"/>
        <v>45</v>
      </c>
      <c r="R12">
        <f t="shared" si="3"/>
        <v>50</v>
      </c>
      <c r="S12">
        <f t="shared" si="4"/>
        <v>0.9</v>
      </c>
      <c r="T12">
        <f t="shared" si="5"/>
        <v>168.75</v>
      </c>
      <c r="U12">
        <f t="shared" si="6"/>
        <v>168.75</v>
      </c>
    </row>
    <row r="13" spans="1:23" ht="28.8" hidden="1" x14ac:dyDescent="0.3">
      <c r="A13" s="4">
        <v>44812</v>
      </c>
      <c r="B13" s="5" t="s">
        <v>11</v>
      </c>
      <c r="C13" s="6" t="s">
        <v>20</v>
      </c>
      <c r="D13" s="6" t="s">
        <v>32</v>
      </c>
      <c r="E13" s="36" t="s">
        <v>54</v>
      </c>
      <c r="F13" s="6" t="s">
        <v>15</v>
      </c>
      <c r="G13" s="6">
        <v>40</v>
      </c>
      <c r="H13" s="6" t="s">
        <v>16</v>
      </c>
      <c r="I13" s="6">
        <f t="shared" si="0"/>
        <v>3.75</v>
      </c>
      <c r="J13" s="32" t="s">
        <v>34</v>
      </c>
      <c r="K13" s="32">
        <v>50</v>
      </c>
      <c r="L13" s="32">
        <v>4.5</v>
      </c>
      <c r="M13" s="32">
        <f t="shared" si="1"/>
        <v>0.8</v>
      </c>
      <c r="N13" s="24" t="s">
        <v>35</v>
      </c>
      <c r="O13" s="7"/>
      <c r="P13" s="29" t="s">
        <v>36</v>
      </c>
      <c r="Q13">
        <f t="shared" si="2"/>
        <v>40</v>
      </c>
      <c r="R13">
        <f t="shared" si="3"/>
        <v>50</v>
      </c>
      <c r="S13">
        <f t="shared" si="4"/>
        <v>0.8</v>
      </c>
      <c r="T13">
        <f t="shared" si="5"/>
        <v>150</v>
      </c>
      <c r="U13">
        <f t="shared" si="6"/>
        <v>150</v>
      </c>
    </row>
    <row r="14" spans="1:23" ht="28.8" hidden="1" x14ac:dyDescent="0.3">
      <c r="A14" s="4">
        <v>44812</v>
      </c>
      <c r="B14" s="5" t="s">
        <v>11</v>
      </c>
      <c r="C14" s="6" t="s">
        <v>20</v>
      </c>
      <c r="D14" s="6" t="s">
        <v>26</v>
      </c>
      <c r="E14" s="36" t="s">
        <v>56</v>
      </c>
      <c r="F14" s="6" t="s">
        <v>15</v>
      </c>
      <c r="G14" s="6">
        <v>60</v>
      </c>
      <c r="H14" s="6" t="s">
        <v>28</v>
      </c>
      <c r="I14" s="6">
        <f t="shared" si="0"/>
        <v>8</v>
      </c>
      <c r="J14" s="37" t="s">
        <v>29</v>
      </c>
      <c r="K14" s="37">
        <v>100</v>
      </c>
      <c r="L14" s="37">
        <v>5.5</v>
      </c>
      <c r="M14" s="32">
        <f t="shared" si="1"/>
        <v>0.6</v>
      </c>
      <c r="N14" s="22" t="s">
        <v>30</v>
      </c>
      <c r="O14" s="22" t="s">
        <v>30</v>
      </c>
      <c r="P14" s="31" t="s">
        <v>31</v>
      </c>
      <c r="Q14">
        <f t="shared" si="2"/>
        <v>60</v>
      </c>
      <c r="R14">
        <f t="shared" si="3"/>
        <v>100</v>
      </c>
      <c r="S14">
        <f t="shared" si="4"/>
        <v>0.6</v>
      </c>
      <c r="T14">
        <f t="shared" si="5"/>
        <v>480</v>
      </c>
      <c r="U14">
        <f t="shared" si="6"/>
        <v>480</v>
      </c>
    </row>
    <row r="15" spans="1:23" ht="28.8" x14ac:dyDescent="0.3">
      <c r="A15" s="4">
        <v>44812</v>
      </c>
      <c r="B15" s="5" t="s">
        <v>11</v>
      </c>
      <c r="C15" s="6" t="s">
        <v>12</v>
      </c>
      <c r="D15" s="6" t="s">
        <v>45</v>
      </c>
      <c r="E15" s="36" t="s">
        <v>55</v>
      </c>
      <c r="F15" s="6" t="s">
        <v>15</v>
      </c>
      <c r="G15" s="6">
        <v>40</v>
      </c>
      <c r="H15" s="6" t="s">
        <v>16</v>
      </c>
      <c r="I15" s="6">
        <f t="shared" si="0"/>
        <v>3.75</v>
      </c>
      <c r="J15" s="32" t="s">
        <v>47</v>
      </c>
      <c r="K15" s="32">
        <v>50</v>
      </c>
      <c r="L15" s="32">
        <v>4.5</v>
      </c>
      <c r="M15" s="32">
        <f t="shared" si="1"/>
        <v>0.8</v>
      </c>
      <c r="N15" s="24" t="s">
        <v>35</v>
      </c>
      <c r="O15" s="7"/>
      <c r="P15" s="29" t="s">
        <v>48</v>
      </c>
      <c r="Q15">
        <f t="shared" si="2"/>
        <v>40</v>
      </c>
      <c r="R15">
        <f t="shared" si="3"/>
        <v>50</v>
      </c>
      <c r="S15">
        <f t="shared" si="4"/>
        <v>0.8</v>
      </c>
      <c r="T15">
        <f t="shared" si="5"/>
        <v>150</v>
      </c>
      <c r="U15">
        <f t="shared" si="6"/>
        <v>150</v>
      </c>
    </row>
    <row r="16" spans="1:23" ht="28.8" hidden="1" x14ac:dyDescent="0.3">
      <c r="A16" s="4">
        <v>44813</v>
      </c>
      <c r="B16" s="5" t="s">
        <v>11</v>
      </c>
      <c r="C16" s="6" t="s">
        <v>20</v>
      </c>
      <c r="D16" s="6" t="s">
        <v>32</v>
      </c>
      <c r="E16" s="36" t="s">
        <v>57</v>
      </c>
      <c r="F16" s="6" t="s">
        <v>15</v>
      </c>
      <c r="G16" s="6">
        <v>40</v>
      </c>
      <c r="H16" s="6" t="s">
        <v>58</v>
      </c>
      <c r="I16" s="6">
        <f t="shared" si="0"/>
        <v>1.75</v>
      </c>
      <c r="J16" s="32" t="s">
        <v>34</v>
      </c>
      <c r="K16" s="32">
        <v>50</v>
      </c>
      <c r="L16" s="64">
        <v>5.5</v>
      </c>
      <c r="M16" s="32">
        <f t="shared" si="1"/>
        <v>0.8</v>
      </c>
      <c r="N16" s="24" t="s">
        <v>35</v>
      </c>
      <c r="O16" s="7"/>
      <c r="P16" s="29" t="s">
        <v>36</v>
      </c>
      <c r="Q16">
        <f t="shared" si="2"/>
        <v>40</v>
      </c>
      <c r="R16">
        <f t="shared" si="3"/>
        <v>50</v>
      </c>
      <c r="S16">
        <f t="shared" si="4"/>
        <v>0.8</v>
      </c>
      <c r="T16">
        <f t="shared" si="5"/>
        <v>70</v>
      </c>
      <c r="U16">
        <f t="shared" si="6"/>
        <v>70</v>
      </c>
    </row>
    <row r="17" spans="1:21" hidden="1" x14ac:dyDescent="0.3">
      <c r="A17" s="4">
        <v>44813</v>
      </c>
      <c r="B17" s="5" t="s">
        <v>11</v>
      </c>
      <c r="C17" s="6" t="s">
        <v>20</v>
      </c>
      <c r="D17" s="6" t="s">
        <v>37</v>
      </c>
      <c r="E17" s="36" t="s">
        <v>61</v>
      </c>
      <c r="F17" s="6" t="s">
        <v>15</v>
      </c>
      <c r="G17" s="6">
        <v>90</v>
      </c>
      <c r="H17" s="6" t="s">
        <v>16</v>
      </c>
      <c r="I17" s="6">
        <f t="shared" si="0"/>
        <v>3.75</v>
      </c>
      <c r="J17" s="32" t="s">
        <v>62</v>
      </c>
      <c r="K17" s="37">
        <v>100</v>
      </c>
      <c r="L17" s="64">
        <v>5.5</v>
      </c>
      <c r="M17" s="32">
        <f t="shared" si="1"/>
        <v>0.9</v>
      </c>
      <c r="N17" s="21" t="s">
        <v>18</v>
      </c>
      <c r="O17" s="7"/>
      <c r="P17" s="25" t="s">
        <v>63</v>
      </c>
      <c r="Q17">
        <f t="shared" si="2"/>
        <v>90</v>
      </c>
      <c r="R17">
        <f t="shared" si="3"/>
        <v>100</v>
      </c>
      <c r="S17">
        <f t="shared" si="4"/>
        <v>0.9</v>
      </c>
      <c r="T17">
        <f t="shared" si="5"/>
        <v>337.5</v>
      </c>
      <c r="U17">
        <f t="shared" si="6"/>
        <v>337.5</v>
      </c>
    </row>
    <row r="18" spans="1:21" ht="28.8" x14ac:dyDescent="0.3">
      <c r="A18" s="4">
        <v>44813</v>
      </c>
      <c r="B18" s="5" t="s">
        <v>11</v>
      </c>
      <c r="C18" s="6" t="s">
        <v>12</v>
      </c>
      <c r="D18" s="6" t="s">
        <v>45</v>
      </c>
      <c r="E18" s="36" t="s">
        <v>59</v>
      </c>
      <c r="F18" s="6" t="s">
        <v>15</v>
      </c>
      <c r="G18" s="6">
        <v>40</v>
      </c>
      <c r="H18" s="6" t="s">
        <v>16</v>
      </c>
      <c r="I18" s="6">
        <f t="shared" si="0"/>
        <v>3.75</v>
      </c>
      <c r="J18" s="32" t="s">
        <v>47</v>
      </c>
      <c r="K18" s="32">
        <v>50</v>
      </c>
      <c r="L18" s="64">
        <v>5.5</v>
      </c>
      <c r="M18" s="32">
        <f t="shared" si="1"/>
        <v>0.8</v>
      </c>
      <c r="N18" s="24" t="s">
        <v>35</v>
      </c>
      <c r="O18" s="7"/>
      <c r="P18" s="29" t="s">
        <v>48</v>
      </c>
      <c r="Q18">
        <f t="shared" si="2"/>
        <v>40</v>
      </c>
      <c r="R18">
        <f t="shared" si="3"/>
        <v>50</v>
      </c>
      <c r="S18">
        <f t="shared" si="4"/>
        <v>0.8</v>
      </c>
      <c r="T18">
        <f t="shared" si="5"/>
        <v>150</v>
      </c>
      <c r="U18">
        <f t="shared" si="6"/>
        <v>150</v>
      </c>
    </row>
    <row r="19" spans="1:21" ht="28.8" hidden="1" x14ac:dyDescent="0.3">
      <c r="A19" s="4">
        <v>44813</v>
      </c>
      <c r="B19" s="5" t="s">
        <v>11</v>
      </c>
      <c r="C19" s="6" t="s">
        <v>12</v>
      </c>
      <c r="D19" s="6" t="s">
        <v>21</v>
      </c>
      <c r="E19" s="36" t="s">
        <v>60</v>
      </c>
      <c r="F19" s="6" t="s">
        <v>15</v>
      </c>
      <c r="G19" s="6">
        <v>45</v>
      </c>
      <c r="H19" s="6" t="s">
        <v>16</v>
      </c>
      <c r="I19" s="6">
        <f t="shared" si="0"/>
        <v>3.75</v>
      </c>
      <c r="J19" s="32" t="s">
        <v>23</v>
      </c>
      <c r="K19" s="32">
        <v>50</v>
      </c>
      <c r="L19" s="32">
        <v>3.5</v>
      </c>
      <c r="M19" s="32">
        <f t="shared" si="1"/>
        <v>0.9</v>
      </c>
      <c r="N19" s="26" t="s">
        <v>24</v>
      </c>
      <c r="O19" s="7"/>
      <c r="P19" s="27" t="s">
        <v>25</v>
      </c>
      <c r="Q19">
        <f t="shared" si="2"/>
        <v>45</v>
      </c>
      <c r="R19">
        <f t="shared" si="3"/>
        <v>50</v>
      </c>
      <c r="S19">
        <f t="shared" si="4"/>
        <v>0.9</v>
      </c>
      <c r="T19">
        <f t="shared" si="5"/>
        <v>168.75</v>
      </c>
      <c r="U19">
        <f t="shared" si="6"/>
        <v>168.75</v>
      </c>
    </row>
    <row r="20" spans="1:21" ht="28.8" hidden="1" x14ac:dyDescent="0.3">
      <c r="A20" s="4">
        <v>44816</v>
      </c>
      <c r="B20" s="5" t="s">
        <v>11</v>
      </c>
      <c r="C20" s="6" t="s">
        <v>20</v>
      </c>
      <c r="D20" s="6" t="s">
        <v>21</v>
      </c>
      <c r="E20" s="36" t="s">
        <v>22</v>
      </c>
      <c r="F20" s="6" t="s">
        <v>15</v>
      </c>
      <c r="G20" s="6">
        <v>45</v>
      </c>
      <c r="H20" s="6" t="s">
        <v>16</v>
      </c>
      <c r="I20" s="6">
        <f t="shared" si="0"/>
        <v>3.75</v>
      </c>
      <c r="J20" s="32" t="s">
        <v>23</v>
      </c>
      <c r="K20" s="32">
        <v>50</v>
      </c>
      <c r="L20" s="32">
        <v>3.5</v>
      </c>
      <c r="M20" s="32">
        <f t="shared" si="1"/>
        <v>0.9</v>
      </c>
      <c r="N20" s="26" t="s">
        <v>24</v>
      </c>
      <c r="O20" s="7"/>
      <c r="P20" s="27" t="s">
        <v>25</v>
      </c>
      <c r="Q20">
        <f t="shared" si="2"/>
        <v>45</v>
      </c>
      <c r="R20">
        <f t="shared" si="3"/>
        <v>50</v>
      </c>
      <c r="S20">
        <f t="shared" si="4"/>
        <v>0.9</v>
      </c>
      <c r="T20">
        <f t="shared" si="5"/>
        <v>168.75</v>
      </c>
      <c r="U20">
        <f t="shared" si="6"/>
        <v>168.75</v>
      </c>
    </row>
    <row r="21" spans="1:21" ht="28.8" hidden="1" x14ac:dyDescent="0.3">
      <c r="A21" s="4">
        <v>44816</v>
      </c>
      <c r="B21" s="5" t="s">
        <v>11</v>
      </c>
      <c r="C21" s="6" t="s">
        <v>20</v>
      </c>
      <c r="D21" s="6" t="s">
        <v>26</v>
      </c>
      <c r="E21" s="36" t="s">
        <v>27</v>
      </c>
      <c r="F21" s="6" t="s">
        <v>15</v>
      </c>
      <c r="G21" s="6">
        <v>60</v>
      </c>
      <c r="H21" s="6" t="s">
        <v>28</v>
      </c>
      <c r="I21" s="6">
        <f t="shared" si="0"/>
        <v>8</v>
      </c>
      <c r="J21" s="37" t="s">
        <v>29</v>
      </c>
      <c r="K21" s="37">
        <v>100</v>
      </c>
      <c r="L21" s="37">
        <v>5.5</v>
      </c>
      <c r="M21" s="32">
        <f t="shared" si="1"/>
        <v>0.6</v>
      </c>
      <c r="N21" s="22" t="s">
        <v>30</v>
      </c>
      <c r="O21" s="22" t="s">
        <v>30</v>
      </c>
      <c r="P21" s="31" t="s">
        <v>31</v>
      </c>
      <c r="Q21">
        <f t="shared" si="2"/>
        <v>60</v>
      </c>
      <c r="R21">
        <f t="shared" si="3"/>
        <v>100</v>
      </c>
      <c r="S21">
        <f t="shared" si="4"/>
        <v>0.6</v>
      </c>
      <c r="T21">
        <f t="shared" si="5"/>
        <v>480</v>
      </c>
      <c r="U21">
        <f t="shared" si="6"/>
        <v>480</v>
      </c>
    </row>
    <row r="22" spans="1:21" x14ac:dyDescent="0.3">
      <c r="A22" s="4">
        <v>44816</v>
      </c>
      <c r="B22" s="5" t="s">
        <v>11</v>
      </c>
      <c r="C22" s="6" t="s">
        <v>12</v>
      </c>
      <c r="D22" s="6" t="s">
        <v>13</v>
      </c>
      <c r="E22" s="36" t="s">
        <v>14</v>
      </c>
      <c r="F22" s="6" t="s">
        <v>15</v>
      </c>
      <c r="G22" s="6">
        <v>30</v>
      </c>
      <c r="H22" s="6" t="s">
        <v>16</v>
      </c>
      <c r="I22" s="6">
        <f t="shared" si="0"/>
        <v>3.75</v>
      </c>
      <c r="J22" s="32" t="s">
        <v>17</v>
      </c>
      <c r="K22" s="32">
        <v>50</v>
      </c>
      <c r="L22" s="64">
        <v>5.5</v>
      </c>
      <c r="M22" s="32">
        <f t="shared" si="1"/>
        <v>0.6</v>
      </c>
      <c r="N22" s="21" t="s">
        <v>18</v>
      </c>
      <c r="O22" s="7"/>
      <c r="P22" s="25" t="s">
        <v>19</v>
      </c>
      <c r="Q22">
        <f t="shared" si="2"/>
        <v>30</v>
      </c>
      <c r="R22">
        <f t="shared" si="3"/>
        <v>50</v>
      </c>
      <c r="S22">
        <f t="shared" si="4"/>
        <v>0.6</v>
      </c>
      <c r="T22">
        <f t="shared" si="5"/>
        <v>112.5</v>
      </c>
      <c r="U22">
        <f t="shared" si="6"/>
        <v>112.5</v>
      </c>
    </row>
    <row r="23" spans="1:21" ht="28.8" hidden="1" x14ac:dyDescent="0.3">
      <c r="A23" s="4">
        <v>44817</v>
      </c>
      <c r="B23" s="5" t="s">
        <v>11</v>
      </c>
      <c r="C23" s="6" t="s">
        <v>20</v>
      </c>
      <c r="D23" s="6" t="s">
        <v>32</v>
      </c>
      <c r="E23" s="36" t="s">
        <v>64</v>
      </c>
      <c r="F23" s="6" t="s">
        <v>15</v>
      </c>
      <c r="G23" s="6">
        <v>40</v>
      </c>
      <c r="H23" s="6" t="s">
        <v>16</v>
      </c>
      <c r="I23" s="6">
        <f t="shared" si="0"/>
        <v>3.75</v>
      </c>
      <c r="J23" s="32" t="s">
        <v>34</v>
      </c>
      <c r="K23" s="32">
        <v>50</v>
      </c>
      <c r="L23" s="64">
        <v>5.5</v>
      </c>
      <c r="M23" s="32">
        <f t="shared" si="1"/>
        <v>0.8</v>
      </c>
      <c r="N23" s="24" t="s">
        <v>35</v>
      </c>
      <c r="O23" s="7"/>
      <c r="P23" s="29" t="s">
        <v>36</v>
      </c>
      <c r="Q23">
        <f t="shared" si="2"/>
        <v>40</v>
      </c>
      <c r="R23">
        <f t="shared" si="3"/>
        <v>50</v>
      </c>
      <c r="S23">
        <f t="shared" si="4"/>
        <v>0.8</v>
      </c>
      <c r="T23">
        <f t="shared" si="5"/>
        <v>150</v>
      </c>
      <c r="U23">
        <f t="shared" si="6"/>
        <v>150</v>
      </c>
    </row>
    <row r="24" spans="1:21" ht="28.8" hidden="1" x14ac:dyDescent="0.3">
      <c r="A24" s="4">
        <v>44817</v>
      </c>
      <c r="B24" s="5" t="s">
        <v>11</v>
      </c>
      <c r="C24" s="6" t="s">
        <v>20</v>
      </c>
      <c r="D24" s="6" t="s">
        <v>37</v>
      </c>
      <c r="E24" s="36" t="s">
        <v>38</v>
      </c>
      <c r="F24" s="6" t="s">
        <v>15</v>
      </c>
      <c r="G24" s="6">
        <v>90</v>
      </c>
      <c r="H24" s="6" t="s">
        <v>16</v>
      </c>
      <c r="I24" s="6">
        <f t="shared" si="0"/>
        <v>3.75</v>
      </c>
      <c r="J24" s="37" t="s">
        <v>39</v>
      </c>
      <c r="K24" s="37">
        <v>100</v>
      </c>
      <c r="L24" s="64">
        <v>5.5</v>
      </c>
      <c r="M24" s="32">
        <f t="shared" si="1"/>
        <v>0.9</v>
      </c>
      <c r="N24" s="21" t="s">
        <v>18</v>
      </c>
      <c r="O24" s="21" t="s">
        <v>18</v>
      </c>
      <c r="P24" s="25" t="s">
        <v>40</v>
      </c>
      <c r="Q24">
        <f t="shared" si="2"/>
        <v>90</v>
      </c>
      <c r="R24">
        <f t="shared" si="3"/>
        <v>100</v>
      </c>
      <c r="S24">
        <f t="shared" si="4"/>
        <v>0.9</v>
      </c>
      <c r="T24">
        <f t="shared" si="5"/>
        <v>337.5</v>
      </c>
      <c r="U24">
        <f t="shared" si="6"/>
        <v>337.5</v>
      </c>
    </row>
    <row r="25" spans="1:21" ht="28.8" hidden="1" x14ac:dyDescent="0.3">
      <c r="A25" s="4">
        <v>44817</v>
      </c>
      <c r="B25" s="5" t="s">
        <v>11</v>
      </c>
      <c r="C25" s="6" t="s">
        <v>20</v>
      </c>
      <c r="D25" s="6" t="s">
        <v>21</v>
      </c>
      <c r="E25" s="36" t="s">
        <v>41</v>
      </c>
      <c r="F25" s="6" t="s">
        <v>15</v>
      </c>
      <c r="G25" s="6">
        <v>45</v>
      </c>
      <c r="H25" s="6" t="s">
        <v>16</v>
      </c>
      <c r="I25" s="6">
        <f t="shared" si="0"/>
        <v>3.75</v>
      </c>
      <c r="J25" s="32" t="s">
        <v>23</v>
      </c>
      <c r="K25" s="32">
        <v>50</v>
      </c>
      <c r="L25" s="32">
        <v>3.5</v>
      </c>
      <c r="M25" s="32">
        <f t="shared" si="1"/>
        <v>0.9</v>
      </c>
      <c r="N25" s="26" t="s">
        <v>24</v>
      </c>
      <c r="O25" s="7"/>
      <c r="P25" s="27" t="s">
        <v>25</v>
      </c>
      <c r="Q25">
        <f t="shared" si="2"/>
        <v>45</v>
      </c>
      <c r="R25">
        <f t="shared" si="3"/>
        <v>50</v>
      </c>
      <c r="S25">
        <f t="shared" si="4"/>
        <v>0.9</v>
      </c>
      <c r="T25">
        <f t="shared" si="5"/>
        <v>168.75</v>
      </c>
      <c r="U25">
        <f t="shared" si="6"/>
        <v>168.75</v>
      </c>
    </row>
    <row r="26" spans="1:21" ht="28.8" x14ac:dyDescent="0.3">
      <c r="A26" s="4">
        <v>44817</v>
      </c>
      <c r="B26" s="5" t="s">
        <v>11</v>
      </c>
      <c r="C26" s="6" t="s">
        <v>12</v>
      </c>
      <c r="D26" s="6" t="s">
        <v>45</v>
      </c>
      <c r="E26" s="36" t="s">
        <v>65</v>
      </c>
      <c r="F26" s="6" t="s">
        <v>15</v>
      </c>
      <c r="G26" s="6">
        <v>40</v>
      </c>
      <c r="H26" s="6" t="s">
        <v>16</v>
      </c>
      <c r="I26" s="6">
        <f t="shared" si="0"/>
        <v>3.75</v>
      </c>
      <c r="J26" s="32" t="s">
        <v>47</v>
      </c>
      <c r="K26" s="32">
        <v>50</v>
      </c>
      <c r="L26" s="64">
        <v>5.5</v>
      </c>
      <c r="M26" s="32">
        <f t="shared" si="1"/>
        <v>0.8</v>
      </c>
      <c r="N26" s="24" t="s">
        <v>35</v>
      </c>
      <c r="O26" s="7"/>
      <c r="P26" s="29" t="s">
        <v>48</v>
      </c>
      <c r="Q26">
        <f t="shared" si="2"/>
        <v>40</v>
      </c>
      <c r="R26">
        <f t="shared" si="3"/>
        <v>50</v>
      </c>
      <c r="S26">
        <f t="shared" si="4"/>
        <v>0.8</v>
      </c>
      <c r="T26">
        <f t="shared" si="5"/>
        <v>150</v>
      </c>
      <c r="U26">
        <f t="shared" si="6"/>
        <v>150</v>
      </c>
    </row>
    <row r="27" spans="1:21" ht="28.8" hidden="1" x14ac:dyDescent="0.3">
      <c r="A27" s="4">
        <v>44818</v>
      </c>
      <c r="B27" s="5" t="s">
        <v>11</v>
      </c>
      <c r="C27" s="6" t="s">
        <v>20</v>
      </c>
      <c r="D27" s="6" t="s">
        <v>32</v>
      </c>
      <c r="E27" s="36" t="s">
        <v>67</v>
      </c>
      <c r="F27" s="6" t="s">
        <v>15</v>
      </c>
      <c r="G27" s="6">
        <v>40</v>
      </c>
      <c r="H27" s="6" t="s">
        <v>16</v>
      </c>
      <c r="I27" s="6">
        <f t="shared" si="0"/>
        <v>3.75</v>
      </c>
      <c r="J27" s="32" t="s">
        <v>34</v>
      </c>
      <c r="K27" s="32">
        <v>50</v>
      </c>
      <c r="L27" s="64">
        <v>5.5</v>
      </c>
      <c r="M27" s="32">
        <f t="shared" si="1"/>
        <v>0.8</v>
      </c>
      <c r="N27" s="24" t="s">
        <v>35</v>
      </c>
      <c r="O27" s="7"/>
      <c r="P27" s="29" t="s">
        <v>36</v>
      </c>
      <c r="Q27">
        <f t="shared" si="2"/>
        <v>40</v>
      </c>
      <c r="R27">
        <f t="shared" si="3"/>
        <v>50</v>
      </c>
      <c r="S27">
        <f t="shared" si="4"/>
        <v>0.8</v>
      </c>
      <c r="T27">
        <f t="shared" si="5"/>
        <v>150</v>
      </c>
      <c r="U27">
        <f t="shared" si="6"/>
        <v>150</v>
      </c>
    </row>
    <row r="28" spans="1:21" x14ac:dyDescent="0.3">
      <c r="A28" s="4">
        <v>44818</v>
      </c>
      <c r="B28" s="5" t="s">
        <v>11</v>
      </c>
      <c r="C28" s="6" t="s">
        <v>12</v>
      </c>
      <c r="D28" s="6" t="s">
        <v>13</v>
      </c>
      <c r="E28" s="36" t="s">
        <v>66</v>
      </c>
      <c r="F28" s="6" t="s">
        <v>15</v>
      </c>
      <c r="G28" s="6">
        <v>30</v>
      </c>
      <c r="H28" s="6" t="s">
        <v>16</v>
      </c>
      <c r="I28" s="6">
        <f t="shared" si="0"/>
        <v>3.75</v>
      </c>
      <c r="J28" s="32" t="s">
        <v>43</v>
      </c>
      <c r="K28" s="32">
        <v>50</v>
      </c>
      <c r="L28" s="64">
        <v>5.5</v>
      </c>
      <c r="M28" s="32">
        <f t="shared" si="1"/>
        <v>0.6</v>
      </c>
      <c r="N28" s="21" t="s">
        <v>18</v>
      </c>
      <c r="O28" s="7"/>
      <c r="P28" s="25" t="s">
        <v>40</v>
      </c>
      <c r="Q28">
        <f t="shared" si="2"/>
        <v>30</v>
      </c>
      <c r="R28">
        <f t="shared" si="3"/>
        <v>50</v>
      </c>
      <c r="S28">
        <f t="shared" si="4"/>
        <v>0.6</v>
      </c>
      <c r="T28">
        <f t="shared" si="5"/>
        <v>112.5</v>
      </c>
      <c r="U28">
        <f t="shared" si="6"/>
        <v>112.5</v>
      </c>
    </row>
    <row r="29" spans="1:21" ht="28.8" x14ac:dyDescent="0.3">
      <c r="A29" s="4">
        <v>44818</v>
      </c>
      <c r="B29" s="5" t="s">
        <v>11</v>
      </c>
      <c r="C29" s="6" t="s">
        <v>12</v>
      </c>
      <c r="D29" s="6" t="s">
        <v>45</v>
      </c>
      <c r="E29" s="36" t="s">
        <v>68</v>
      </c>
      <c r="F29" s="6" t="s">
        <v>15</v>
      </c>
      <c r="G29" s="6">
        <v>40</v>
      </c>
      <c r="H29" s="6" t="s">
        <v>16</v>
      </c>
      <c r="I29" s="6">
        <f t="shared" si="0"/>
        <v>3.75</v>
      </c>
      <c r="J29" s="32" t="s">
        <v>47</v>
      </c>
      <c r="K29" s="32">
        <v>50</v>
      </c>
      <c r="L29" s="64">
        <v>5.5</v>
      </c>
      <c r="M29" s="32">
        <f t="shared" si="1"/>
        <v>0.8</v>
      </c>
      <c r="N29" s="24" t="s">
        <v>35</v>
      </c>
      <c r="O29" s="7"/>
      <c r="P29" s="29" t="s">
        <v>48</v>
      </c>
      <c r="Q29">
        <f t="shared" si="2"/>
        <v>40</v>
      </c>
      <c r="R29">
        <f t="shared" si="3"/>
        <v>50</v>
      </c>
      <c r="S29">
        <f t="shared" si="4"/>
        <v>0.8</v>
      </c>
      <c r="T29">
        <f t="shared" si="5"/>
        <v>150</v>
      </c>
      <c r="U29">
        <f t="shared" si="6"/>
        <v>150</v>
      </c>
    </row>
    <row r="30" spans="1:21" ht="28.8" hidden="1" x14ac:dyDescent="0.3">
      <c r="A30" s="4">
        <v>44818</v>
      </c>
      <c r="B30" s="5" t="s">
        <v>11</v>
      </c>
      <c r="C30" s="6" t="s">
        <v>12</v>
      </c>
      <c r="D30" s="6" t="s">
        <v>21</v>
      </c>
      <c r="E30" s="36" t="s">
        <v>53</v>
      </c>
      <c r="F30" s="6" t="s">
        <v>15</v>
      </c>
      <c r="G30" s="6">
        <v>45</v>
      </c>
      <c r="H30" s="6" t="s">
        <v>16</v>
      </c>
      <c r="I30" s="6">
        <f t="shared" si="0"/>
        <v>3.75</v>
      </c>
      <c r="J30" s="32" t="s">
        <v>23</v>
      </c>
      <c r="K30" s="32">
        <v>50</v>
      </c>
      <c r="L30" s="32">
        <v>3.5</v>
      </c>
      <c r="M30" s="32">
        <f t="shared" si="1"/>
        <v>0.9</v>
      </c>
      <c r="N30" s="26" t="s">
        <v>24</v>
      </c>
      <c r="O30" s="7"/>
      <c r="P30" s="27" t="s">
        <v>25</v>
      </c>
      <c r="Q30">
        <f t="shared" si="2"/>
        <v>45</v>
      </c>
      <c r="R30">
        <f t="shared" si="3"/>
        <v>50</v>
      </c>
      <c r="S30">
        <f t="shared" si="4"/>
        <v>0.9</v>
      </c>
      <c r="T30">
        <f t="shared" si="5"/>
        <v>168.75</v>
      </c>
      <c r="U30">
        <f t="shared" si="6"/>
        <v>168.75</v>
      </c>
    </row>
    <row r="31" spans="1:21" ht="28.8" hidden="1" x14ac:dyDescent="0.3">
      <c r="A31" s="4">
        <v>44819</v>
      </c>
      <c r="B31" s="5" t="s">
        <v>11</v>
      </c>
      <c r="C31" s="6" t="s">
        <v>20</v>
      </c>
      <c r="D31" s="6" t="s">
        <v>32</v>
      </c>
      <c r="E31" s="36" t="s">
        <v>69</v>
      </c>
      <c r="F31" s="6" t="s">
        <v>15</v>
      </c>
      <c r="G31" s="6">
        <v>40</v>
      </c>
      <c r="H31" s="6" t="s">
        <v>16</v>
      </c>
      <c r="I31" s="6">
        <f t="shared" si="0"/>
        <v>3.75</v>
      </c>
      <c r="J31" s="32" t="s">
        <v>34</v>
      </c>
      <c r="K31" s="32">
        <v>50</v>
      </c>
      <c r="L31" s="64">
        <v>5.5</v>
      </c>
      <c r="M31" s="32">
        <f t="shared" si="1"/>
        <v>0.8</v>
      </c>
      <c r="N31" s="24" t="s">
        <v>35</v>
      </c>
      <c r="O31" s="7"/>
      <c r="P31" s="29" t="s">
        <v>36</v>
      </c>
      <c r="Q31">
        <f t="shared" si="2"/>
        <v>40</v>
      </c>
      <c r="R31">
        <f t="shared" si="3"/>
        <v>50</v>
      </c>
      <c r="S31">
        <f t="shared" si="4"/>
        <v>0.8</v>
      </c>
      <c r="T31">
        <f t="shared" si="5"/>
        <v>150</v>
      </c>
      <c r="U31">
        <f t="shared" si="6"/>
        <v>150</v>
      </c>
    </row>
    <row r="32" spans="1:21" ht="28.8" hidden="1" x14ac:dyDescent="0.3">
      <c r="A32" s="4">
        <v>44819</v>
      </c>
      <c r="B32" s="5" t="s">
        <v>11</v>
      </c>
      <c r="C32" s="6" t="s">
        <v>20</v>
      </c>
      <c r="D32" s="6" t="s">
        <v>26</v>
      </c>
      <c r="E32" s="36" t="s">
        <v>56</v>
      </c>
      <c r="F32" s="6" t="s">
        <v>15</v>
      </c>
      <c r="G32" s="6">
        <v>60</v>
      </c>
      <c r="H32" s="6" t="s">
        <v>28</v>
      </c>
      <c r="I32" s="6">
        <f t="shared" si="0"/>
        <v>8</v>
      </c>
      <c r="J32" s="37" t="s">
        <v>29</v>
      </c>
      <c r="K32" s="37">
        <v>100</v>
      </c>
      <c r="L32" s="37">
        <v>5.5</v>
      </c>
      <c r="M32" s="32">
        <f t="shared" si="1"/>
        <v>0.6</v>
      </c>
      <c r="N32" s="22" t="s">
        <v>30</v>
      </c>
      <c r="O32" s="22" t="s">
        <v>30</v>
      </c>
      <c r="P32" s="31" t="s">
        <v>31</v>
      </c>
      <c r="Q32">
        <f t="shared" si="2"/>
        <v>60</v>
      </c>
      <c r="R32">
        <f t="shared" si="3"/>
        <v>100</v>
      </c>
      <c r="S32">
        <f t="shared" si="4"/>
        <v>0.6</v>
      </c>
      <c r="T32">
        <f t="shared" si="5"/>
        <v>480</v>
      </c>
      <c r="U32">
        <f t="shared" si="6"/>
        <v>480</v>
      </c>
    </row>
    <row r="33" spans="1:21" ht="28.8" x14ac:dyDescent="0.3">
      <c r="A33" s="4">
        <v>44819</v>
      </c>
      <c r="B33" s="5" t="s">
        <v>11</v>
      </c>
      <c r="C33" s="6" t="s">
        <v>12</v>
      </c>
      <c r="D33" s="6" t="s">
        <v>45</v>
      </c>
      <c r="E33" s="36" t="s">
        <v>70</v>
      </c>
      <c r="F33" s="6" t="s">
        <v>15</v>
      </c>
      <c r="G33" s="6">
        <v>40</v>
      </c>
      <c r="H33" s="6" t="s">
        <v>16</v>
      </c>
      <c r="I33" s="6">
        <f t="shared" si="0"/>
        <v>3.75</v>
      </c>
      <c r="J33" s="32" t="s">
        <v>47</v>
      </c>
      <c r="K33" s="32">
        <v>50</v>
      </c>
      <c r="L33" s="64">
        <v>5.5</v>
      </c>
      <c r="M33" s="32">
        <f t="shared" si="1"/>
        <v>0.8</v>
      </c>
      <c r="N33" s="24" t="s">
        <v>35</v>
      </c>
      <c r="O33" s="7"/>
      <c r="P33" s="29" t="s">
        <v>48</v>
      </c>
      <c r="Q33">
        <f t="shared" si="2"/>
        <v>40</v>
      </c>
      <c r="R33">
        <f t="shared" si="3"/>
        <v>50</v>
      </c>
      <c r="S33">
        <f t="shared" si="4"/>
        <v>0.8</v>
      </c>
      <c r="T33">
        <f t="shared" si="5"/>
        <v>150</v>
      </c>
      <c r="U33">
        <f t="shared" si="6"/>
        <v>150</v>
      </c>
    </row>
    <row r="34" spans="1:21" ht="28.8" hidden="1" x14ac:dyDescent="0.3">
      <c r="A34" s="4">
        <v>44820</v>
      </c>
      <c r="B34" s="5" t="s">
        <v>11</v>
      </c>
      <c r="C34" s="6" t="s">
        <v>20</v>
      </c>
      <c r="D34" s="6" t="s">
        <v>32</v>
      </c>
      <c r="E34" s="36" t="s">
        <v>72</v>
      </c>
      <c r="F34" s="6" t="s">
        <v>15</v>
      </c>
      <c r="G34" s="6">
        <v>40</v>
      </c>
      <c r="H34" s="6" t="s">
        <v>58</v>
      </c>
      <c r="I34" s="6">
        <f t="shared" si="0"/>
        <v>1.75</v>
      </c>
      <c r="J34" s="32" t="s">
        <v>34</v>
      </c>
      <c r="K34" s="32">
        <v>50</v>
      </c>
      <c r="L34" s="64">
        <v>5.5</v>
      </c>
      <c r="M34" s="32">
        <f t="shared" si="1"/>
        <v>0.8</v>
      </c>
      <c r="N34" s="24" t="s">
        <v>35</v>
      </c>
      <c r="O34" s="7"/>
      <c r="P34" s="29" t="s">
        <v>36</v>
      </c>
      <c r="Q34">
        <f t="shared" si="2"/>
        <v>40</v>
      </c>
      <c r="R34">
        <f t="shared" si="3"/>
        <v>50</v>
      </c>
      <c r="S34">
        <f t="shared" si="4"/>
        <v>0.8</v>
      </c>
      <c r="T34">
        <f t="shared" si="5"/>
        <v>70</v>
      </c>
      <c r="U34">
        <f t="shared" si="6"/>
        <v>70</v>
      </c>
    </row>
    <row r="35" spans="1:21" hidden="1" x14ac:dyDescent="0.3">
      <c r="A35" s="4">
        <v>44820</v>
      </c>
      <c r="B35" s="5" t="s">
        <v>11</v>
      </c>
      <c r="C35" s="6" t="s">
        <v>20</v>
      </c>
      <c r="D35" s="6" t="s">
        <v>37</v>
      </c>
      <c r="E35" s="36" t="s">
        <v>61</v>
      </c>
      <c r="F35" s="6" t="s">
        <v>15</v>
      </c>
      <c r="G35" s="6">
        <v>90</v>
      </c>
      <c r="H35" s="6" t="s">
        <v>16</v>
      </c>
      <c r="I35" s="6">
        <f t="shared" si="0"/>
        <v>3.75</v>
      </c>
      <c r="J35" s="32" t="s">
        <v>62</v>
      </c>
      <c r="K35" s="37">
        <v>100</v>
      </c>
      <c r="L35" s="64">
        <v>5.5</v>
      </c>
      <c r="M35" s="32">
        <f t="shared" si="1"/>
        <v>0.9</v>
      </c>
      <c r="N35" s="21" t="s">
        <v>18</v>
      </c>
      <c r="O35" s="7"/>
      <c r="P35" s="25" t="s">
        <v>63</v>
      </c>
      <c r="Q35">
        <f t="shared" si="2"/>
        <v>90</v>
      </c>
      <c r="R35">
        <f t="shared" si="3"/>
        <v>100</v>
      </c>
      <c r="S35">
        <f t="shared" si="4"/>
        <v>0.9</v>
      </c>
      <c r="T35">
        <f t="shared" si="5"/>
        <v>337.5</v>
      </c>
      <c r="U35">
        <f t="shared" si="6"/>
        <v>337.5</v>
      </c>
    </row>
    <row r="36" spans="1:21" ht="28.8" x14ac:dyDescent="0.3">
      <c r="A36" s="4">
        <v>44820</v>
      </c>
      <c r="B36" s="5" t="s">
        <v>11</v>
      </c>
      <c r="C36" s="6" t="s">
        <v>76</v>
      </c>
      <c r="D36" s="6" t="s">
        <v>73</v>
      </c>
      <c r="E36" s="36" t="s">
        <v>77</v>
      </c>
      <c r="F36" s="6" t="s">
        <v>15</v>
      </c>
      <c r="G36" s="6">
        <v>40</v>
      </c>
      <c r="H36" s="6" t="s">
        <v>75</v>
      </c>
      <c r="I36" s="6">
        <f t="shared" si="0"/>
        <v>1.5</v>
      </c>
      <c r="J36" s="32" t="s">
        <v>47</v>
      </c>
      <c r="K36" s="32">
        <v>50</v>
      </c>
      <c r="L36" s="64">
        <v>5.5</v>
      </c>
      <c r="M36" s="32">
        <f t="shared" si="1"/>
        <v>0.8</v>
      </c>
      <c r="N36" s="24" t="s">
        <v>35</v>
      </c>
      <c r="O36" s="7"/>
      <c r="P36" s="29" t="s">
        <v>48</v>
      </c>
      <c r="Q36">
        <f t="shared" si="2"/>
        <v>40</v>
      </c>
      <c r="R36">
        <f t="shared" si="3"/>
        <v>50</v>
      </c>
      <c r="S36">
        <f t="shared" si="4"/>
        <v>0.8</v>
      </c>
      <c r="T36">
        <f t="shared" si="5"/>
        <v>60</v>
      </c>
      <c r="U36">
        <f t="shared" si="6"/>
        <v>60</v>
      </c>
    </row>
    <row r="37" spans="1:21" x14ac:dyDescent="0.3">
      <c r="A37" s="4">
        <v>44820</v>
      </c>
      <c r="B37" s="5" t="s">
        <v>11</v>
      </c>
      <c r="C37" s="6" t="s">
        <v>12</v>
      </c>
      <c r="D37" s="6" t="s">
        <v>13</v>
      </c>
      <c r="E37" s="36" t="s">
        <v>71</v>
      </c>
      <c r="F37" s="6" t="s">
        <v>15</v>
      </c>
      <c r="G37" s="6">
        <v>30</v>
      </c>
      <c r="H37" s="6" t="s">
        <v>16</v>
      </c>
      <c r="I37" s="6">
        <f t="shared" si="0"/>
        <v>3.75</v>
      </c>
      <c r="J37" s="32" t="s">
        <v>43</v>
      </c>
      <c r="K37" s="32">
        <v>50</v>
      </c>
      <c r="L37" s="64">
        <v>5.5</v>
      </c>
      <c r="M37" s="32">
        <f t="shared" si="1"/>
        <v>0.6</v>
      </c>
      <c r="N37" s="21" t="s">
        <v>18</v>
      </c>
      <c r="O37" s="7"/>
      <c r="P37" s="25" t="s">
        <v>40</v>
      </c>
      <c r="Q37">
        <f t="shared" si="2"/>
        <v>30</v>
      </c>
      <c r="R37">
        <f t="shared" si="3"/>
        <v>50</v>
      </c>
      <c r="S37">
        <f t="shared" si="4"/>
        <v>0.6</v>
      </c>
      <c r="T37">
        <f t="shared" si="5"/>
        <v>112.5</v>
      </c>
      <c r="U37">
        <f t="shared" si="6"/>
        <v>112.5</v>
      </c>
    </row>
    <row r="38" spans="1:21" ht="28.8" x14ac:dyDescent="0.3">
      <c r="A38" s="4">
        <v>44820</v>
      </c>
      <c r="B38" s="5" t="s">
        <v>11</v>
      </c>
      <c r="C38" s="6" t="s">
        <v>12</v>
      </c>
      <c r="D38" s="6" t="s">
        <v>73</v>
      </c>
      <c r="E38" s="36" t="s">
        <v>74</v>
      </c>
      <c r="F38" s="6" t="s">
        <v>15</v>
      </c>
      <c r="G38" s="6">
        <v>40</v>
      </c>
      <c r="H38" s="6" t="s">
        <v>75</v>
      </c>
      <c r="I38" s="6">
        <f t="shared" si="0"/>
        <v>1.5</v>
      </c>
      <c r="J38" s="32" t="s">
        <v>47</v>
      </c>
      <c r="K38" s="32">
        <v>50</v>
      </c>
      <c r="L38" s="64">
        <v>5.5</v>
      </c>
      <c r="M38" s="32">
        <f t="shared" si="1"/>
        <v>0.8</v>
      </c>
      <c r="N38" s="24" t="s">
        <v>35</v>
      </c>
      <c r="O38" s="7"/>
      <c r="P38" s="29" t="s">
        <v>48</v>
      </c>
      <c r="Q38">
        <f t="shared" si="2"/>
        <v>40</v>
      </c>
      <c r="R38">
        <f t="shared" si="3"/>
        <v>50</v>
      </c>
      <c r="S38">
        <f t="shared" si="4"/>
        <v>0.8</v>
      </c>
      <c r="T38">
        <f t="shared" si="5"/>
        <v>60</v>
      </c>
      <c r="U38">
        <f t="shared" si="6"/>
        <v>60</v>
      </c>
    </row>
    <row r="39" spans="1:21" ht="28.8" hidden="1" x14ac:dyDescent="0.3">
      <c r="A39" s="4">
        <v>44820</v>
      </c>
      <c r="B39" s="5" t="s">
        <v>11</v>
      </c>
      <c r="C39" s="6" t="s">
        <v>12</v>
      </c>
      <c r="D39" s="6" t="s">
        <v>21</v>
      </c>
      <c r="E39" s="36" t="s">
        <v>60</v>
      </c>
      <c r="F39" s="6" t="s">
        <v>15</v>
      </c>
      <c r="G39" s="6">
        <v>45</v>
      </c>
      <c r="H39" s="6" t="s">
        <v>16</v>
      </c>
      <c r="I39" s="6">
        <f t="shared" si="0"/>
        <v>3.75</v>
      </c>
      <c r="J39" s="32" t="s">
        <v>23</v>
      </c>
      <c r="K39" s="32">
        <v>50</v>
      </c>
      <c r="L39" s="32">
        <v>3.5</v>
      </c>
      <c r="M39" s="32">
        <f t="shared" si="1"/>
        <v>0.9</v>
      </c>
      <c r="N39" s="26" t="s">
        <v>24</v>
      </c>
      <c r="O39" s="7"/>
      <c r="P39" s="27" t="s">
        <v>25</v>
      </c>
      <c r="Q39">
        <f t="shared" si="2"/>
        <v>45</v>
      </c>
      <c r="R39">
        <f t="shared" si="3"/>
        <v>50</v>
      </c>
      <c r="S39">
        <f t="shared" si="4"/>
        <v>0.9</v>
      </c>
      <c r="T39">
        <f t="shared" si="5"/>
        <v>168.75</v>
      </c>
      <c r="U39">
        <f t="shared" si="6"/>
        <v>168.75</v>
      </c>
    </row>
    <row r="40" spans="1:21" x14ac:dyDescent="0.3">
      <c r="A40" s="4">
        <v>44823</v>
      </c>
      <c r="B40" s="5" t="s">
        <v>11</v>
      </c>
      <c r="C40" s="6" t="s">
        <v>20</v>
      </c>
      <c r="D40" s="6" t="s">
        <v>78</v>
      </c>
      <c r="E40" s="36" t="s">
        <v>79</v>
      </c>
      <c r="F40" s="6" t="s">
        <v>15</v>
      </c>
      <c r="G40" s="6">
        <v>30</v>
      </c>
      <c r="H40" s="6" t="s">
        <v>16</v>
      </c>
      <c r="I40" s="6">
        <f t="shared" si="0"/>
        <v>3.75</v>
      </c>
      <c r="J40" s="32" t="s">
        <v>43</v>
      </c>
      <c r="K40" s="32">
        <v>50</v>
      </c>
      <c r="L40" s="64">
        <v>5.5</v>
      </c>
      <c r="M40" s="32">
        <f t="shared" si="1"/>
        <v>0.6</v>
      </c>
      <c r="N40" s="21" t="s">
        <v>18</v>
      </c>
      <c r="O40" s="7"/>
      <c r="P40" s="25" t="s">
        <v>40</v>
      </c>
      <c r="Q40">
        <f t="shared" si="2"/>
        <v>30</v>
      </c>
      <c r="R40">
        <f t="shared" si="3"/>
        <v>50</v>
      </c>
      <c r="S40">
        <f t="shared" si="4"/>
        <v>0.6</v>
      </c>
      <c r="T40">
        <f t="shared" si="5"/>
        <v>112.5</v>
      </c>
      <c r="U40">
        <f t="shared" si="6"/>
        <v>112.5</v>
      </c>
    </row>
    <row r="41" spans="1:21" ht="28.8" hidden="1" x14ac:dyDescent="0.3">
      <c r="A41" s="4">
        <v>44823</v>
      </c>
      <c r="B41" s="5" t="s">
        <v>11</v>
      </c>
      <c r="C41" s="6" t="s">
        <v>20</v>
      </c>
      <c r="D41" s="6" t="s">
        <v>80</v>
      </c>
      <c r="E41" s="36" t="s">
        <v>81</v>
      </c>
      <c r="F41" s="6" t="s">
        <v>15</v>
      </c>
      <c r="G41" s="6">
        <v>60</v>
      </c>
      <c r="H41" s="6" t="s">
        <v>16</v>
      </c>
      <c r="I41" s="6">
        <f t="shared" si="0"/>
        <v>3.75</v>
      </c>
      <c r="J41" s="32" t="s">
        <v>51</v>
      </c>
      <c r="K41" s="37">
        <v>100</v>
      </c>
      <c r="L41" s="64">
        <v>5.5</v>
      </c>
      <c r="M41" s="32">
        <f t="shared" si="1"/>
        <v>0.6</v>
      </c>
      <c r="N41" s="21" t="s">
        <v>18</v>
      </c>
      <c r="O41" s="7"/>
      <c r="P41" s="25" t="s">
        <v>52</v>
      </c>
      <c r="Q41">
        <f t="shared" si="2"/>
        <v>60</v>
      </c>
      <c r="R41">
        <f t="shared" si="3"/>
        <v>100</v>
      </c>
      <c r="S41">
        <f t="shared" si="4"/>
        <v>0.6</v>
      </c>
      <c r="T41">
        <f t="shared" si="5"/>
        <v>225</v>
      </c>
      <c r="U41">
        <f t="shared" si="6"/>
        <v>225</v>
      </c>
    </row>
    <row r="42" spans="1:21" ht="28.8" hidden="1" x14ac:dyDescent="0.3">
      <c r="A42" s="4">
        <v>44823</v>
      </c>
      <c r="B42" s="5" t="s">
        <v>11</v>
      </c>
      <c r="C42" s="6" t="s">
        <v>20</v>
      </c>
      <c r="D42" s="6" t="s">
        <v>21</v>
      </c>
      <c r="E42" s="36" t="s">
        <v>22</v>
      </c>
      <c r="F42" s="6" t="s">
        <v>15</v>
      </c>
      <c r="G42" s="6">
        <v>45</v>
      </c>
      <c r="H42" s="6" t="s">
        <v>16</v>
      </c>
      <c r="I42" s="6">
        <f t="shared" si="0"/>
        <v>3.75</v>
      </c>
      <c r="J42" s="32" t="s">
        <v>23</v>
      </c>
      <c r="K42" s="32">
        <v>50</v>
      </c>
      <c r="L42" s="32">
        <v>3.5</v>
      </c>
      <c r="M42" s="32">
        <f t="shared" si="1"/>
        <v>0.9</v>
      </c>
      <c r="N42" s="26" t="s">
        <v>24</v>
      </c>
      <c r="O42" s="7"/>
      <c r="P42" s="27" t="s">
        <v>25</v>
      </c>
      <c r="Q42">
        <f t="shared" si="2"/>
        <v>45</v>
      </c>
      <c r="R42">
        <f t="shared" si="3"/>
        <v>50</v>
      </c>
      <c r="S42">
        <f t="shared" si="4"/>
        <v>0.9</v>
      </c>
      <c r="T42">
        <f t="shared" si="5"/>
        <v>168.75</v>
      </c>
      <c r="U42">
        <f t="shared" si="6"/>
        <v>168.75</v>
      </c>
    </row>
    <row r="43" spans="1:21" ht="28.8" hidden="1" x14ac:dyDescent="0.3">
      <c r="A43" s="4">
        <v>44823</v>
      </c>
      <c r="B43" s="5" t="s">
        <v>11</v>
      </c>
      <c r="C43" s="6" t="s">
        <v>20</v>
      </c>
      <c r="D43" s="6" t="s">
        <v>26</v>
      </c>
      <c r="E43" s="36" t="s">
        <v>27</v>
      </c>
      <c r="F43" s="6" t="s">
        <v>15</v>
      </c>
      <c r="G43" s="6">
        <v>60</v>
      </c>
      <c r="H43" s="6" t="s">
        <v>28</v>
      </c>
      <c r="I43" s="6">
        <f t="shared" si="0"/>
        <v>8</v>
      </c>
      <c r="J43" s="37" t="s">
        <v>29</v>
      </c>
      <c r="K43" s="37">
        <v>100</v>
      </c>
      <c r="L43" s="37">
        <v>5.5</v>
      </c>
      <c r="M43" s="32">
        <f t="shared" si="1"/>
        <v>0.6</v>
      </c>
      <c r="N43" s="22" t="s">
        <v>30</v>
      </c>
      <c r="O43" s="22" t="s">
        <v>30</v>
      </c>
      <c r="P43" s="31" t="s">
        <v>31</v>
      </c>
      <c r="Q43">
        <f t="shared" si="2"/>
        <v>60</v>
      </c>
      <c r="R43">
        <f t="shared" si="3"/>
        <v>100</v>
      </c>
      <c r="S43">
        <f t="shared" si="4"/>
        <v>0.6</v>
      </c>
      <c r="T43">
        <f t="shared" si="5"/>
        <v>480</v>
      </c>
      <c r="U43">
        <f t="shared" si="6"/>
        <v>480</v>
      </c>
    </row>
    <row r="44" spans="1:21" ht="28.8" x14ac:dyDescent="0.3">
      <c r="A44" s="4">
        <v>44823</v>
      </c>
      <c r="B44" s="5" t="s">
        <v>11</v>
      </c>
      <c r="C44" s="6" t="s">
        <v>82</v>
      </c>
      <c r="D44" s="6" t="s">
        <v>73</v>
      </c>
      <c r="E44" s="36" t="s">
        <v>83</v>
      </c>
      <c r="F44" s="6" t="s">
        <v>15</v>
      </c>
      <c r="G44" s="6">
        <v>24</v>
      </c>
      <c r="H44" s="6" t="s">
        <v>84</v>
      </c>
      <c r="I44" s="6">
        <f t="shared" si="0"/>
        <v>3</v>
      </c>
      <c r="J44" s="32" t="s">
        <v>47</v>
      </c>
      <c r="K44" s="32">
        <v>50</v>
      </c>
      <c r="L44" s="64">
        <v>5.5</v>
      </c>
      <c r="M44" s="32">
        <f t="shared" si="1"/>
        <v>0.48</v>
      </c>
      <c r="N44" s="24" t="s">
        <v>35</v>
      </c>
      <c r="O44" s="7"/>
      <c r="P44" s="29" t="s">
        <v>48</v>
      </c>
      <c r="Q44">
        <f t="shared" si="2"/>
        <v>24</v>
      </c>
      <c r="R44">
        <f t="shared" si="3"/>
        <v>50</v>
      </c>
      <c r="S44">
        <f t="shared" si="4"/>
        <v>0.48</v>
      </c>
      <c r="T44">
        <f t="shared" si="5"/>
        <v>72</v>
      </c>
      <c r="U44">
        <f t="shared" si="6"/>
        <v>72</v>
      </c>
    </row>
    <row r="45" spans="1:21" ht="28.8" x14ac:dyDescent="0.3">
      <c r="A45" s="4">
        <v>44823</v>
      </c>
      <c r="B45" s="5" t="s">
        <v>11</v>
      </c>
      <c r="C45" s="6" t="s">
        <v>82</v>
      </c>
      <c r="D45" s="6" t="s">
        <v>73</v>
      </c>
      <c r="E45" s="36" t="s">
        <v>85</v>
      </c>
      <c r="F45" s="6" t="s">
        <v>15</v>
      </c>
      <c r="G45" s="6">
        <v>24</v>
      </c>
      <c r="H45" s="6" t="s">
        <v>75</v>
      </c>
      <c r="I45" s="6">
        <f t="shared" si="0"/>
        <v>1.5</v>
      </c>
      <c r="J45" s="32" t="s">
        <v>47</v>
      </c>
      <c r="K45" s="32">
        <v>50</v>
      </c>
      <c r="L45" s="64">
        <v>5.5</v>
      </c>
      <c r="M45" s="32">
        <f t="shared" si="1"/>
        <v>0.48</v>
      </c>
      <c r="N45" s="24" t="s">
        <v>35</v>
      </c>
      <c r="O45" s="7"/>
      <c r="P45" s="29" t="s">
        <v>48</v>
      </c>
      <c r="Q45">
        <f t="shared" si="2"/>
        <v>24</v>
      </c>
      <c r="R45">
        <f t="shared" si="3"/>
        <v>50</v>
      </c>
      <c r="S45">
        <f t="shared" si="4"/>
        <v>0.48</v>
      </c>
      <c r="T45">
        <f t="shared" si="5"/>
        <v>36</v>
      </c>
      <c r="U45">
        <f t="shared" si="6"/>
        <v>36</v>
      </c>
    </row>
    <row r="46" spans="1:21" x14ac:dyDescent="0.3">
      <c r="A46" s="4">
        <v>44823</v>
      </c>
      <c r="B46" s="5" t="s">
        <v>11</v>
      </c>
      <c r="C46" s="6" t="s">
        <v>12</v>
      </c>
      <c r="D46" s="6" t="s">
        <v>13</v>
      </c>
      <c r="E46" s="36" t="s">
        <v>14</v>
      </c>
      <c r="F46" s="6" t="s">
        <v>15</v>
      </c>
      <c r="G46" s="6">
        <v>30</v>
      </c>
      <c r="H46" s="6" t="s">
        <v>16</v>
      </c>
      <c r="I46" s="6">
        <f t="shared" si="0"/>
        <v>3.75</v>
      </c>
      <c r="J46" s="32" t="s">
        <v>17</v>
      </c>
      <c r="K46" s="32">
        <v>50</v>
      </c>
      <c r="L46" s="64">
        <v>5.5</v>
      </c>
      <c r="M46" s="32">
        <f t="shared" si="1"/>
        <v>0.6</v>
      </c>
      <c r="N46" s="21" t="s">
        <v>18</v>
      </c>
      <c r="O46" s="7"/>
      <c r="P46" s="25" t="s">
        <v>19</v>
      </c>
      <c r="Q46">
        <f t="shared" si="2"/>
        <v>30</v>
      </c>
      <c r="R46">
        <f t="shared" si="3"/>
        <v>50</v>
      </c>
      <c r="S46">
        <f t="shared" si="4"/>
        <v>0.6</v>
      </c>
      <c r="T46">
        <f t="shared" si="5"/>
        <v>112.5</v>
      </c>
      <c r="U46">
        <f t="shared" si="6"/>
        <v>112.5</v>
      </c>
    </row>
    <row r="47" spans="1:21" ht="28.8" hidden="1" x14ac:dyDescent="0.3">
      <c r="A47" s="4">
        <v>44823</v>
      </c>
      <c r="B47" s="5" t="s">
        <v>11</v>
      </c>
      <c r="C47" s="6" t="s">
        <v>12</v>
      </c>
      <c r="D47" s="6" t="s">
        <v>80</v>
      </c>
      <c r="E47" s="36" t="s">
        <v>86</v>
      </c>
      <c r="F47" s="6" t="s">
        <v>15</v>
      </c>
      <c r="G47" s="6">
        <v>60</v>
      </c>
      <c r="H47" s="6" t="s">
        <v>16</v>
      </c>
      <c r="I47" s="6">
        <f t="shared" si="0"/>
        <v>3.75</v>
      </c>
      <c r="J47" s="32" t="s">
        <v>51</v>
      </c>
      <c r="K47" s="37">
        <v>100</v>
      </c>
      <c r="L47" s="64">
        <v>5.5</v>
      </c>
      <c r="M47" s="32">
        <f t="shared" si="1"/>
        <v>0.6</v>
      </c>
      <c r="N47" s="21" t="s">
        <v>18</v>
      </c>
      <c r="O47" s="7"/>
      <c r="P47" s="25" t="s">
        <v>52</v>
      </c>
      <c r="Q47">
        <f t="shared" si="2"/>
        <v>60</v>
      </c>
      <c r="R47">
        <f t="shared" si="3"/>
        <v>100</v>
      </c>
      <c r="S47">
        <f t="shared" si="4"/>
        <v>0.6</v>
      </c>
      <c r="T47">
        <f t="shared" si="5"/>
        <v>225</v>
      </c>
      <c r="U47">
        <f t="shared" si="6"/>
        <v>225</v>
      </c>
    </row>
    <row r="48" spans="1:21" ht="28.8" x14ac:dyDescent="0.3">
      <c r="A48" s="4">
        <v>44823</v>
      </c>
      <c r="B48" s="5" t="s">
        <v>11</v>
      </c>
      <c r="C48" s="6" t="s">
        <v>87</v>
      </c>
      <c r="D48" s="6" t="s">
        <v>73</v>
      </c>
      <c r="E48" s="36" t="s">
        <v>88</v>
      </c>
      <c r="F48" s="6" t="s">
        <v>15</v>
      </c>
      <c r="G48" s="6">
        <v>24</v>
      </c>
      <c r="H48" s="6" t="s">
        <v>84</v>
      </c>
      <c r="I48" s="6">
        <f t="shared" si="0"/>
        <v>3</v>
      </c>
      <c r="J48" s="32" t="s">
        <v>47</v>
      </c>
      <c r="K48" s="32">
        <v>50</v>
      </c>
      <c r="L48" s="64">
        <v>5.5</v>
      </c>
      <c r="M48" s="32">
        <f t="shared" si="1"/>
        <v>0.48</v>
      </c>
      <c r="N48" s="24" t="s">
        <v>35</v>
      </c>
      <c r="O48" s="7"/>
      <c r="P48" s="29" t="s">
        <v>48</v>
      </c>
      <c r="Q48">
        <f t="shared" si="2"/>
        <v>24</v>
      </c>
      <c r="R48">
        <f t="shared" si="3"/>
        <v>50</v>
      </c>
      <c r="S48">
        <f t="shared" si="4"/>
        <v>0.48</v>
      </c>
      <c r="T48">
        <f t="shared" si="5"/>
        <v>72</v>
      </c>
      <c r="U48">
        <f t="shared" si="6"/>
        <v>72</v>
      </c>
    </row>
    <row r="49" spans="1:21" ht="28.8" x14ac:dyDescent="0.3">
      <c r="A49" s="4">
        <v>44823</v>
      </c>
      <c r="B49" s="5" t="s">
        <v>11</v>
      </c>
      <c r="C49" s="6" t="s">
        <v>87</v>
      </c>
      <c r="D49" s="6" t="s">
        <v>73</v>
      </c>
      <c r="E49" s="36" t="s">
        <v>89</v>
      </c>
      <c r="F49" s="6" t="s">
        <v>15</v>
      </c>
      <c r="G49" s="6">
        <v>24</v>
      </c>
      <c r="H49" s="6" t="s">
        <v>75</v>
      </c>
      <c r="I49" s="6">
        <f t="shared" si="0"/>
        <v>1.5</v>
      </c>
      <c r="J49" s="32" t="s">
        <v>47</v>
      </c>
      <c r="K49" s="32">
        <v>50</v>
      </c>
      <c r="L49" s="64">
        <v>5.5</v>
      </c>
      <c r="M49" s="32">
        <f t="shared" si="1"/>
        <v>0.48</v>
      </c>
      <c r="N49" s="24" t="s">
        <v>35</v>
      </c>
      <c r="O49" s="7"/>
      <c r="P49" s="29" t="s">
        <v>48</v>
      </c>
      <c r="Q49">
        <f t="shared" si="2"/>
        <v>24</v>
      </c>
      <c r="R49">
        <f t="shared" si="3"/>
        <v>50</v>
      </c>
      <c r="S49">
        <f t="shared" si="4"/>
        <v>0.48</v>
      </c>
      <c r="T49">
        <f t="shared" si="5"/>
        <v>36</v>
      </c>
      <c r="U49">
        <f t="shared" si="6"/>
        <v>36</v>
      </c>
    </row>
    <row r="50" spans="1:21" ht="28.8" hidden="1" x14ac:dyDescent="0.3">
      <c r="A50" s="4">
        <v>44824</v>
      </c>
      <c r="B50" s="5" t="s">
        <v>11</v>
      </c>
      <c r="C50" s="6" t="s">
        <v>20</v>
      </c>
      <c r="D50" s="6" t="s">
        <v>37</v>
      </c>
      <c r="E50" s="36" t="s">
        <v>38</v>
      </c>
      <c r="F50" s="6" t="s">
        <v>15</v>
      </c>
      <c r="G50" s="6">
        <v>90</v>
      </c>
      <c r="H50" s="6" t="s">
        <v>16</v>
      </c>
      <c r="I50" s="6">
        <f t="shared" si="0"/>
        <v>3.75</v>
      </c>
      <c r="J50" s="37" t="s">
        <v>39</v>
      </c>
      <c r="K50" s="37">
        <v>100</v>
      </c>
      <c r="L50" s="64">
        <v>5.5</v>
      </c>
      <c r="M50" s="32">
        <f t="shared" si="1"/>
        <v>0.9</v>
      </c>
      <c r="N50" s="21" t="s">
        <v>18</v>
      </c>
      <c r="O50" s="21" t="s">
        <v>18</v>
      </c>
      <c r="P50" s="25" t="s">
        <v>40</v>
      </c>
      <c r="Q50">
        <f t="shared" si="2"/>
        <v>90</v>
      </c>
      <c r="R50">
        <f t="shared" si="3"/>
        <v>100</v>
      </c>
      <c r="S50">
        <f t="shared" si="4"/>
        <v>0.9</v>
      </c>
      <c r="T50">
        <f t="shared" si="5"/>
        <v>337.5</v>
      </c>
      <c r="U50">
        <f t="shared" si="6"/>
        <v>337.5</v>
      </c>
    </row>
    <row r="51" spans="1:21" ht="28.8" hidden="1" x14ac:dyDescent="0.3">
      <c r="A51" s="4">
        <v>44824</v>
      </c>
      <c r="B51" s="5" t="s">
        <v>11</v>
      </c>
      <c r="C51" s="6" t="s">
        <v>20</v>
      </c>
      <c r="D51" s="6" t="s">
        <v>80</v>
      </c>
      <c r="E51" s="36" t="s">
        <v>90</v>
      </c>
      <c r="F51" s="6" t="s">
        <v>15</v>
      </c>
      <c r="G51" s="6">
        <v>60</v>
      </c>
      <c r="H51" s="6" t="s">
        <v>16</v>
      </c>
      <c r="I51" s="6">
        <f t="shared" si="0"/>
        <v>3.75</v>
      </c>
      <c r="J51" s="32" t="s">
        <v>51</v>
      </c>
      <c r="K51" s="37">
        <v>100</v>
      </c>
      <c r="L51" s="64">
        <v>5.5</v>
      </c>
      <c r="M51" s="32">
        <f t="shared" si="1"/>
        <v>0.6</v>
      </c>
      <c r="N51" s="21" t="s">
        <v>18</v>
      </c>
      <c r="O51" s="7"/>
      <c r="P51" s="25" t="s">
        <v>52</v>
      </c>
      <c r="Q51">
        <f t="shared" si="2"/>
        <v>60</v>
      </c>
      <c r="R51">
        <f t="shared" si="3"/>
        <v>100</v>
      </c>
      <c r="S51">
        <f t="shared" si="4"/>
        <v>0.6</v>
      </c>
      <c r="T51">
        <f t="shared" si="5"/>
        <v>225</v>
      </c>
      <c r="U51">
        <f t="shared" si="6"/>
        <v>225</v>
      </c>
    </row>
    <row r="52" spans="1:21" ht="28.8" hidden="1" x14ac:dyDescent="0.3">
      <c r="A52" s="4">
        <v>44824</v>
      </c>
      <c r="B52" s="5" t="s">
        <v>11</v>
      </c>
      <c r="C52" s="6" t="s">
        <v>20</v>
      </c>
      <c r="D52" s="6" t="s">
        <v>21</v>
      </c>
      <c r="E52" s="36" t="s">
        <v>41</v>
      </c>
      <c r="F52" s="6" t="s">
        <v>15</v>
      </c>
      <c r="G52" s="6">
        <v>45</v>
      </c>
      <c r="H52" s="6" t="s">
        <v>16</v>
      </c>
      <c r="I52" s="6">
        <f t="shared" si="0"/>
        <v>3.75</v>
      </c>
      <c r="J52" s="32" t="s">
        <v>23</v>
      </c>
      <c r="K52" s="32">
        <v>50</v>
      </c>
      <c r="L52" s="32">
        <v>3.5</v>
      </c>
      <c r="M52" s="32">
        <f t="shared" si="1"/>
        <v>0.9</v>
      </c>
      <c r="N52" s="26" t="s">
        <v>24</v>
      </c>
      <c r="O52" s="7"/>
      <c r="P52" s="27" t="s">
        <v>25</v>
      </c>
      <c r="Q52">
        <f t="shared" si="2"/>
        <v>45</v>
      </c>
      <c r="R52">
        <f t="shared" si="3"/>
        <v>50</v>
      </c>
      <c r="S52">
        <f t="shared" si="4"/>
        <v>0.9</v>
      </c>
      <c r="T52">
        <f t="shared" si="5"/>
        <v>168.75</v>
      </c>
      <c r="U52">
        <f t="shared" si="6"/>
        <v>168.75</v>
      </c>
    </row>
    <row r="53" spans="1:21" ht="28.8" x14ac:dyDescent="0.3">
      <c r="A53" s="4">
        <v>44824</v>
      </c>
      <c r="B53" s="5" t="s">
        <v>11</v>
      </c>
      <c r="C53" s="6" t="s">
        <v>76</v>
      </c>
      <c r="D53" s="6" t="s">
        <v>73</v>
      </c>
      <c r="E53" s="36" t="s">
        <v>91</v>
      </c>
      <c r="F53" s="6" t="s">
        <v>15</v>
      </c>
      <c r="G53" s="6">
        <v>24</v>
      </c>
      <c r="H53" s="6" t="s">
        <v>84</v>
      </c>
      <c r="I53" s="6">
        <f t="shared" si="0"/>
        <v>3</v>
      </c>
      <c r="J53" s="32" t="s">
        <v>47</v>
      </c>
      <c r="K53" s="32">
        <v>50</v>
      </c>
      <c r="L53" s="64">
        <v>5.5</v>
      </c>
      <c r="M53" s="32">
        <f t="shared" si="1"/>
        <v>0.48</v>
      </c>
      <c r="N53" s="24" t="s">
        <v>35</v>
      </c>
      <c r="O53" s="7"/>
      <c r="P53" s="29" t="s">
        <v>48</v>
      </c>
      <c r="Q53">
        <f t="shared" si="2"/>
        <v>24</v>
      </c>
      <c r="R53">
        <f t="shared" si="3"/>
        <v>50</v>
      </c>
      <c r="S53">
        <f t="shared" si="4"/>
        <v>0.48</v>
      </c>
      <c r="T53">
        <f t="shared" si="5"/>
        <v>72</v>
      </c>
      <c r="U53">
        <f t="shared" si="6"/>
        <v>72</v>
      </c>
    </row>
    <row r="54" spans="1:21" ht="28.8" x14ac:dyDescent="0.3">
      <c r="A54" s="4">
        <v>44824</v>
      </c>
      <c r="B54" s="5" t="s">
        <v>11</v>
      </c>
      <c r="C54" s="6" t="s">
        <v>76</v>
      </c>
      <c r="D54" s="6" t="s">
        <v>73</v>
      </c>
      <c r="E54" s="36" t="s">
        <v>92</v>
      </c>
      <c r="F54" s="6" t="s">
        <v>15</v>
      </c>
      <c r="G54" s="6">
        <v>24</v>
      </c>
      <c r="H54" s="6" t="s">
        <v>75</v>
      </c>
      <c r="I54" s="6">
        <f t="shared" si="0"/>
        <v>1.5</v>
      </c>
      <c r="J54" s="32" t="s">
        <v>47</v>
      </c>
      <c r="K54" s="32">
        <v>50</v>
      </c>
      <c r="L54" s="64">
        <v>5.5</v>
      </c>
      <c r="M54" s="32">
        <f t="shared" si="1"/>
        <v>0.48</v>
      </c>
      <c r="N54" s="24" t="s">
        <v>35</v>
      </c>
      <c r="O54" s="7"/>
      <c r="P54" s="29" t="s">
        <v>48</v>
      </c>
      <c r="Q54">
        <f t="shared" si="2"/>
        <v>24</v>
      </c>
      <c r="R54">
        <f t="shared" si="3"/>
        <v>50</v>
      </c>
      <c r="S54">
        <f t="shared" si="4"/>
        <v>0.48</v>
      </c>
      <c r="T54">
        <f t="shared" si="5"/>
        <v>36</v>
      </c>
      <c r="U54">
        <f t="shared" si="6"/>
        <v>36</v>
      </c>
    </row>
    <row r="55" spans="1:21" ht="28.8" hidden="1" x14ac:dyDescent="0.3">
      <c r="A55" s="4">
        <v>44824</v>
      </c>
      <c r="B55" s="5" t="s">
        <v>11</v>
      </c>
      <c r="C55" s="6" t="s">
        <v>76</v>
      </c>
      <c r="D55" s="6" t="s">
        <v>73</v>
      </c>
      <c r="E55" s="36" t="s">
        <v>93</v>
      </c>
      <c r="F55" s="6" t="s">
        <v>15</v>
      </c>
      <c r="G55" s="6">
        <v>24</v>
      </c>
      <c r="H55" s="6" t="s">
        <v>84</v>
      </c>
      <c r="I55" s="6">
        <f t="shared" si="0"/>
        <v>3</v>
      </c>
      <c r="J55" s="32" t="s">
        <v>34</v>
      </c>
      <c r="K55" s="32">
        <v>50</v>
      </c>
      <c r="L55" s="64">
        <v>5.5</v>
      </c>
      <c r="M55" s="32">
        <f t="shared" si="1"/>
        <v>0.48</v>
      </c>
      <c r="N55" s="24" t="s">
        <v>35</v>
      </c>
      <c r="O55" s="7"/>
      <c r="P55" s="29" t="s">
        <v>36</v>
      </c>
      <c r="Q55">
        <f t="shared" si="2"/>
        <v>24</v>
      </c>
      <c r="R55">
        <f t="shared" si="3"/>
        <v>50</v>
      </c>
      <c r="S55">
        <f t="shared" si="4"/>
        <v>0.48</v>
      </c>
      <c r="T55">
        <f t="shared" si="5"/>
        <v>72</v>
      </c>
      <c r="U55">
        <f t="shared" si="6"/>
        <v>72</v>
      </c>
    </row>
    <row r="56" spans="1:21" ht="28.8" x14ac:dyDescent="0.3">
      <c r="A56" s="4">
        <v>44824</v>
      </c>
      <c r="B56" s="5" t="s">
        <v>11</v>
      </c>
      <c r="C56" s="6" t="s">
        <v>12</v>
      </c>
      <c r="D56" s="6" t="s">
        <v>73</v>
      </c>
      <c r="E56" s="36" t="s">
        <v>94</v>
      </c>
      <c r="F56" s="6" t="s">
        <v>15</v>
      </c>
      <c r="G56" s="6">
        <v>24</v>
      </c>
      <c r="H56" s="6" t="s">
        <v>84</v>
      </c>
      <c r="I56" s="6">
        <f t="shared" si="0"/>
        <v>3</v>
      </c>
      <c r="J56" s="32" t="s">
        <v>47</v>
      </c>
      <c r="K56" s="32">
        <v>50</v>
      </c>
      <c r="L56" s="64">
        <v>5.5</v>
      </c>
      <c r="M56" s="32">
        <f t="shared" si="1"/>
        <v>0.48</v>
      </c>
      <c r="N56" s="24" t="s">
        <v>35</v>
      </c>
      <c r="O56" s="7"/>
      <c r="P56" s="29" t="s">
        <v>48</v>
      </c>
      <c r="Q56">
        <f t="shared" si="2"/>
        <v>24</v>
      </c>
      <c r="R56">
        <f t="shared" si="3"/>
        <v>50</v>
      </c>
      <c r="S56">
        <f t="shared" si="4"/>
        <v>0.48</v>
      </c>
      <c r="T56">
        <f t="shared" si="5"/>
        <v>72</v>
      </c>
      <c r="U56">
        <f t="shared" si="6"/>
        <v>72</v>
      </c>
    </row>
    <row r="57" spans="1:21" ht="28.8" x14ac:dyDescent="0.3">
      <c r="A57" s="4">
        <v>44824</v>
      </c>
      <c r="B57" s="5" t="s">
        <v>11</v>
      </c>
      <c r="C57" s="6" t="s">
        <v>12</v>
      </c>
      <c r="D57" s="6" t="s">
        <v>73</v>
      </c>
      <c r="E57" s="36" t="s">
        <v>95</v>
      </c>
      <c r="F57" s="6" t="s">
        <v>15</v>
      </c>
      <c r="G57" s="6">
        <v>24</v>
      </c>
      <c r="H57" s="6" t="s">
        <v>75</v>
      </c>
      <c r="I57" s="6">
        <f t="shared" si="0"/>
        <v>1.5</v>
      </c>
      <c r="J57" s="32" t="s">
        <v>47</v>
      </c>
      <c r="K57" s="32">
        <v>50</v>
      </c>
      <c r="L57" s="64">
        <v>5.5</v>
      </c>
      <c r="M57" s="32">
        <f t="shared" si="1"/>
        <v>0.48</v>
      </c>
      <c r="N57" s="24" t="s">
        <v>35</v>
      </c>
      <c r="O57" s="7"/>
      <c r="P57" s="29" t="s">
        <v>48</v>
      </c>
      <c r="Q57">
        <f t="shared" si="2"/>
        <v>24</v>
      </c>
      <c r="R57">
        <f t="shared" si="3"/>
        <v>50</v>
      </c>
      <c r="S57">
        <f t="shared" si="4"/>
        <v>0.48</v>
      </c>
      <c r="T57">
        <f t="shared" si="5"/>
        <v>36</v>
      </c>
      <c r="U57">
        <f t="shared" si="6"/>
        <v>36</v>
      </c>
    </row>
    <row r="58" spans="1:21" ht="28.8" hidden="1" x14ac:dyDescent="0.3">
      <c r="A58" s="4">
        <v>44824</v>
      </c>
      <c r="B58" s="5" t="s">
        <v>11</v>
      </c>
      <c r="C58" s="6" t="s">
        <v>12</v>
      </c>
      <c r="D58" s="6" t="s">
        <v>73</v>
      </c>
      <c r="E58" s="36" t="s">
        <v>96</v>
      </c>
      <c r="F58" s="6" t="s">
        <v>15</v>
      </c>
      <c r="G58" s="6">
        <v>24</v>
      </c>
      <c r="H58" s="6" t="s">
        <v>84</v>
      </c>
      <c r="I58" s="6">
        <f t="shared" si="0"/>
        <v>3</v>
      </c>
      <c r="J58" s="32" t="s">
        <v>34</v>
      </c>
      <c r="K58" s="32">
        <v>50</v>
      </c>
      <c r="L58" s="64">
        <v>5.5</v>
      </c>
      <c r="M58" s="32">
        <f t="shared" si="1"/>
        <v>0.48</v>
      </c>
      <c r="N58" s="24" t="s">
        <v>35</v>
      </c>
      <c r="O58" s="7"/>
      <c r="P58" s="29" t="s">
        <v>36</v>
      </c>
      <c r="Q58">
        <f t="shared" si="2"/>
        <v>24</v>
      </c>
      <c r="R58">
        <f t="shared" si="3"/>
        <v>50</v>
      </c>
      <c r="S58">
        <f t="shared" si="4"/>
        <v>0.48</v>
      </c>
      <c r="T58">
        <f t="shared" si="5"/>
        <v>72</v>
      </c>
      <c r="U58">
        <f t="shared" si="6"/>
        <v>72</v>
      </c>
    </row>
    <row r="59" spans="1:21" ht="28.8" hidden="1" x14ac:dyDescent="0.3">
      <c r="A59" s="4">
        <v>44824</v>
      </c>
      <c r="B59" s="5" t="s">
        <v>11</v>
      </c>
      <c r="C59" s="6" t="s">
        <v>12</v>
      </c>
      <c r="D59" s="6" t="s">
        <v>80</v>
      </c>
      <c r="E59" s="36" t="s">
        <v>97</v>
      </c>
      <c r="F59" s="6" t="s">
        <v>15</v>
      </c>
      <c r="G59" s="6">
        <v>60</v>
      </c>
      <c r="H59" s="6" t="s">
        <v>16</v>
      </c>
      <c r="I59" s="6">
        <f t="shared" si="0"/>
        <v>3.75</v>
      </c>
      <c r="J59" s="32" t="s">
        <v>51</v>
      </c>
      <c r="K59" s="37">
        <v>100</v>
      </c>
      <c r="L59" s="64">
        <v>5.5</v>
      </c>
      <c r="M59" s="32">
        <f t="shared" si="1"/>
        <v>0.6</v>
      </c>
      <c r="N59" s="21" t="s">
        <v>18</v>
      </c>
      <c r="O59" s="7"/>
      <c r="P59" s="25" t="s">
        <v>52</v>
      </c>
      <c r="Q59">
        <f t="shared" si="2"/>
        <v>60</v>
      </c>
      <c r="R59">
        <f t="shared" si="3"/>
        <v>100</v>
      </c>
      <c r="S59">
        <f t="shared" si="4"/>
        <v>0.6</v>
      </c>
      <c r="T59">
        <f t="shared" si="5"/>
        <v>225</v>
      </c>
      <c r="U59">
        <f t="shared" si="6"/>
        <v>225</v>
      </c>
    </row>
    <row r="60" spans="1:21" hidden="1" x14ac:dyDescent="0.3">
      <c r="A60" s="4">
        <v>44825</v>
      </c>
      <c r="B60" s="5" t="s">
        <v>11</v>
      </c>
      <c r="C60" s="6" t="s">
        <v>20</v>
      </c>
      <c r="D60" s="6" t="s">
        <v>98</v>
      </c>
      <c r="E60" s="36" t="s">
        <v>99</v>
      </c>
      <c r="F60" s="6" t="s">
        <v>15</v>
      </c>
      <c r="G60" s="6">
        <v>50</v>
      </c>
      <c r="H60" s="6" t="s">
        <v>28</v>
      </c>
      <c r="I60" s="6">
        <f t="shared" si="0"/>
        <v>8</v>
      </c>
      <c r="J60" s="28" t="s">
        <v>100</v>
      </c>
      <c r="K60" s="28">
        <v>50</v>
      </c>
      <c r="L60" s="64">
        <v>5.5</v>
      </c>
      <c r="M60" s="32">
        <f t="shared" si="1"/>
        <v>1</v>
      </c>
      <c r="N60" s="17"/>
      <c r="O60" s="21" t="s">
        <v>18</v>
      </c>
      <c r="P60" s="28"/>
      <c r="Q60">
        <f t="shared" si="2"/>
        <v>50</v>
      </c>
      <c r="R60">
        <f t="shared" si="3"/>
        <v>50</v>
      </c>
      <c r="S60">
        <f t="shared" si="4"/>
        <v>1</v>
      </c>
      <c r="T60">
        <f t="shared" si="5"/>
        <v>400</v>
      </c>
      <c r="U60">
        <f t="shared" si="6"/>
        <v>400</v>
      </c>
    </row>
    <row r="61" spans="1:21" hidden="1" x14ac:dyDescent="0.3">
      <c r="A61" s="4">
        <v>44825</v>
      </c>
      <c r="B61" s="5" t="s">
        <v>11</v>
      </c>
      <c r="C61" s="6" t="s">
        <v>20</v>
      </c>
      <c r="D61" s="6" t="s">
        <v>49</v>
      </c>
      <c r="E61" s="36" t="s">
        <v>101</v>
      </c>
      <c r="F61" s="6" t="s">
        <v>15</v>
      </c>
      <c r="G61" s="6">
        <v>72</v>
      </c>
      <c r="H61" s="6" t="s">
        <v>16</v>
      </c>
      <c r="I61" s="6">
        <f t="shared" si="0"/>
        <v>3.75</v>
      </c>
      <c r="J61" s="32" t="s">
        <v>51</v>
      </c>
      <c r="K61" s="37">
        <v>100</v>
      </c>
      <c r="L61" s="64">
        <v>5.5</v>
      </c>
      <c r="M61" s="32">
        <f t="shared" si="1"/>
        <v>0.72</v>
      </c>
      <c r="N61" s="21" t="s">
        <v>18</v>
      </c>
      <c r="O61" s="7"/>
      <c r="P61" s="25" t="s">
        <v>52</v>
      </c>
      <c r="Q61">
        <f t="shared" si="2"/>
        <v>72</v>
      </c>
      <c r="R61">
        <f t="shared" si="3"/>
        <v>100</v>
      </c>
      <c r="S61">
        <f t="shared" si="4"/>
        <v>0.72</v>
      </c>
      <c r="T61">
        <f t="shared" si="5"/>
        <v>270</v>
      </c>
      <c r="U61">
        <f t="shared" si="6"/>
        <v>270</v>
      </c>
    </row>
    <row r="62" spans="1:21" ht="28.8" x14ac:dyDescent="0.3">
      <c r="A62" s="4">
        <v>44825</v>
      </c>
      <c r="B62" s="5" t="s">
        <v>11</v>
      </c>
      <c r="C62" s="6" t="s">
        <v>76</v>
      </c>
      <c r="D62" s="6" t="s">
        <v>73</v>
      </c>
      <c r="E62" s="36" t="s">
        <v>102</v>
      </c>
      <c r="F62" s="6" t="s">
        <v>15</v>
      </c>
      <c r="G62" s="6">
        <v>24</v>
      </c>
      <c r="H62" s="6" t="s">
        <v>84</v>
      </c>
      <c r="I62" s="6">
        <f t="shared" si="0"/>
        <v>3</v>
      </c>
      <c r="J62" s="32" t="s">
        <v>47</v>
      </c>
      <c r="K62" s="32">
        <v>50</v>
      </c>
      <c r="L62" s="64">
        <v>5.5</v>
      </c>
      <c r="M62" s="32">
        <f t="shared" si="1"/>
        <v>0.48</v>
      </c>
      <c r="N62" s="24" t="s">
        <v>35</v>
      </c>
      <c r="O62" s="7"/>
      <c r="P62" s="29" t="s">
        <v>48</v>
      </c>
      <c r="Q62">
        <f t="shared" si="2"/>
        <v>24</v>
      </c>
      <c r="R62">
        <f t="shared" si="3"/>
        <v>50</v>
      </c>
      <c r="S62">
        <f t="shared" si="4"/>
        <v>0.48</v>
      </c>
      <c r="T62">
        <f t="shared" si="5"/>
        <v>72</v>
      </c>
      <c r="U62">
        <f t="shared" si="6"/>
        <v>72</v>
      </c>
    </row>
    <row r="63" spans="1:21" ht="28.8" hidden="1" x14ac:dyDescent="0.3">
      <c r="A63" s="4">
        <v>44825</v>
      </c>
      <c r="B63" s="5" t="s">
        <v>11</v>
      </c>
      <c r="C63" s="6" t="s">
        <v>76</v>
      </c>
      <c r="D63" s="6" t="s">
        <v>73</v>
      </c>
      <c r="E63" s="36" t="s">
        <v>103</v>
      </c>
      <c r="F63" s="6" t="s">
        <v>15</v>
      </c>
      <c r="G63" s="6">
        <v>24</v>
      </c>
      <c r="H63" s="6" t="s">
        <v>84</v>
      </c>
      <c r="I63" s="6">
        <f t="shared" si="0"/>
        <v>3</v>
      </c>
      <c r="J63" s="32" t="s">
        <v>34</v>
      </c>
      <c r="K63" s="32">
        <v>50</v>
      </c>
      <c r="L63" s="64">
        <v>5.5</v>
      </c>
      <c r="M63" s="32">
        <f t="shared" si="1"/>
        <v>0.48</v>
      </c>
      <c r="N63" s="24" t="s">
        <v>35</v>
      </c>
      <c r="O63" s="7"/>
      <c r="P63" s="29" t="s">
        <v>36</v>
      </c>
      <c r="Q63">
        <f t="shared" si="2"/>
        <v>24</v>
      </c>
      <c r="R63">
        <f t="shared" si="3"/>
        <v>50</v>
      </c>
      <c r="S63">
        <f t="shared" si="4"/>
        <v>0.48</v>
      </c>
      <c r="T63">
        <f t="shared" si="5"/>
        <v>72</v>
      </c>
      <c r="U63">
        <f t="shared" si="6"/>
        <v>72</v>
      </c>
    </row>
    <row r="64" spans="1:21" ht="28.8" hidden="1" x14ac:dyDescent="0.3">
      <c r="A64" s="4">
        <v>44825</v>
      </c>
      <c r="B64" s="5" t="s">
        <v>11</v>
      </c>
      <c r="C64" s="6" t="s">
        <v>76</v>
      </c>
      <c r="D64" s="6" t="s">
        <v>73</v>
      </c>
      <c r="E64" s="36" t="s">
        <v>104</v>
      </c>
      <c r="F64" s="6" t="s">
        <v>15</v>
      </c>
      <c r="G64" s="6">
        <v>24</v>
      </c>
      <c r="H64" s="6" t="s">
        <v>84</v>
      </c>
      <c r="I64" s="6">
        <f t="shared" si="0"/>
        <v>3</v>
      </c>
      <c r="J64" s="32" t="s">
        <v>34</v>
      </c>
      <c r="K64" s="32">
        <v>50</v>
      </c>
      <c r="L64" s="64">
        <v>5.5</v>
      </c>
      <c r="M64" s="32">
        <f t="shared" si="1"/>
        <v>0.48</v>
      </c>
      <c r="N64" s="24" t="s">
        <v>35</v>
      </c>
      <c r="O64" s="7"/>
      <c r="P64" s="29" t="s">
        <v>36</v>
      </c>
      <c r="Q64">
        <f t="shared" si="2"/>
        <v>24</v>
      </c>
      <c r="R64">
        <f t="shared" si="3"/>
        <v>50</v>
      </c>
      <c r="S64">
        <f t="shared" si="4"/>
        <v>0.48</v>
      </c>
      <c r="T64">
        <f t="shared" si="5"/>
        <v>72</v>
      </c>
      <c r="U64">
        <f t="shared" si="6"/>
        <v>72</v>
      </c>
    </row>
    <row r="65" spans="1:21" ht="28.8" hidden="1" x14ac:dyDescent="0.3">
      <c r="A65" s="4">
        <v>44825</v>
      </c>
      <c r="B65" s="5" t="s">
        <v>11</v>
      </c>
      <c r="C65" s="6" t="s">
        <v>82</v>
      </c>
      <c r="D65" s="18" t="s">
        <v>37</v>
      </c>
      <c r="E65" s="36" t="s">
        <v>105</v>
      </c>
      <c r="F65" s="6" t="s">
        <v>15</v>
      </c>
      <c r="G65" s="6">
        <v>90</v>
      </c>
      <c r="H65" s="6" t="s">
        <v>16</v>
      </c>
      <c r="I65" s="6">
        <f t="shared" si="0"/>
        <v>3.75</v>
      </c>
      <c r="J65" s="37" t="s">
        <v>39</v>
      </c>
      <c r="K65" s="37">
        <v>100</v>
      </c>
      <c r="L65" s="64">
        <v>5.5</v>
      </c>
      <c r="M65" s="32">
        <f t="shared" si="1"/>
        <v>0.9</v>
      </c>
      <c r="N65" s="21" t="s">
        <v>18</v>
      </c>
      <c r="O65" s="21" t="s">
        <v>18</v>
      </c>
      <c r="P65" s="25" t="s">
        <v>40</v>
      </c>
      <c r="Q65">
        <f t="shared" si="2"/>
        <v>90</v>
      </c>
      <c r="R65">
        <f t="shared" si="3"/>
        <v>100</v>
      </c>
      <c r="S65">
        <f t="shared" si="4"/>
        <v>0.9</v>
      </c>
      <c r="T65">
        <f t="shared" si="5"/>
        <v>337.5</v>
      </c>
      <c r="U65">
        <f t="shared" si="6"/>
        <v>337.5</v>
      </c>
    </row>
    <row r="66" spans="1:21" ht="28.8" hidden="1" x14ac:dyDescent="0.3">
      <c r="A66" s="4">
        <v>44825</v>
      </c>
      <c r="B66" s="5" t="s">
        <v>11</v>
      </c>
      <c r="C66" s="6" t="s">
        <v>12</v>
      </c>
      <c r="D66" s="6" t="s">
        <v>13</v>
      </c>
      <c r="E66" s="36" t="s">
        <v>106</v>
      </c>
      <c r="F66" s="6" t="s">
        <v>15</v>
      </c>
      <c r="G66" s="6">
        <v>30</v>
      </c>
      <c r="H66" s="6" t="s">
        <v>16</v>
      </c>
      <c r="I66" s="6">
        <f t="shared" ref="I66:I129" si="7">H66*24</f>
        <v>3.75</v>
      </c>
      <c r="J66" s="28" t="s">
        <v>100</v>
      </c>
      <c r="K66" s="28">
        <v>50</v>
      </c>
      <c r="L66" s="64">
        <v>5.5</v>
      </c>
      <c r="M66" s="32">
        <f t="shared" ref="M66:M129" si="8">G66/K66</f>
        <v>0.6</v>
      </c>
      <c r="N66" s="17"/>
      <c r="O66" s="21" t="s">
        <v>18</v>
      </c>
      <c r="P66" s="28"/>
      <c r="Q66">
        <f t="shared" ref="Q66:Q129" si="9">G66</f>
        <v>30</v>
      </c>
      <c r="R66">
        <f t="shared" ref="R66:R129" si="10">K66</f>
        <v>50</v>
      </c>
      <c r="S66">
        <f t="shared" ref="S66:S129" si="11">Q66/R66</f>
        <v>0.6</v>
      </c>
      <c r="T66">
        <f t="shared" ref="T66:T129" si="12">Q66*I66</f>
        <v>112.5</v>
      </c>
      <c r="U66">
        <f t="shared" ref="U66:U129" si="13">G66*I66</f>
        <v>112.5</v>
      </c>
    </row>
    <row r="67" spans="1:21" ht="28.8" x14ac:dyDescent="0.3">
      <c r="A67" s="4">
        <v>44825</v>
      </c>
      <c r="B67" s="5" t="s">
        <v>11</v>
      </c>
      <c r="C67" s="6" t="s">
        <v>12</v>
      </c>
      <c r="D67" s="6" t="s">
        <v>73</v>
      </c>
      <c r="E67" s="36" t="s">
        <v>107</v>
      </c>
      <c r="F67" s="6" t="s">
        <v>15</v>
      </c>
      <c r="G67" s="6">
        <v>24</v>
      </c>
      <c r="H67" s="6" t="s">
        <v>84</v>
      </c>
      <c r="I67" s="6">
        <f t="shared" si="7"/>
        <v>3</v>
      </c>
      <c r="J67" s="32" t="s">
        <v>47</v>
      </c>
      <c r="K67" s="32">
        <v>50</v>
      </c>
      <c r="L67" s="64">
        <v>5.5</v>
      </c>
      <c r="M67" s="32">
        <f t="shared" si="8"/>
        <v>0.48</v>
      </c>
      <c r="N67" s="24" t="s">
        <v>35</v>
      </c>
      <c r="O67" s="7"/>
      <c r="P67" s="29" t="s">
        <v>48</v>
      </c>
      <c r="Q67">
        <f t="shared" si="9"/>
        <v>24</v>
      </c>
      <c r="R67">
        <f t="shared" si="10"/>
        <v>50</v>
      </c>
      <c r="S67">
        <f t="shared" si="11"/>
        <v>0.48</v>
      </c>
      <c r="T67">
        <f t="shared" si="12"/>
        <v>72</v>
      </c>
      <c r="U67">
        <f t="shared" si="13"/>
        <v>72</v>
      </c>
    </row>
    <row r="68" spans="1:21" ht="28.8" hidden="1" x14ac:dyDescent="0.3">
      <c r="A68" s="4">
        <v>44825</v>
      </c>
      <c r="B68" s="5" t="s">
        <v>11</v>
      </c>
      <c r="C68" s="6" t="s">
        <v>12</v>
      </c>
      <c r="D68" s="6" t="s">
        <v>73</v>
      </c>
      <c r="E68" s="36" t="s">
        <v>108</v>
      </c>
      <c r="F68" s="6" t="s">
        <v>15</v>
      </c>
      <c r="G68" s="6">
        <v>24</v>
      </c>
      <c r="H68" s="6" t="s">
        <v>84</v>
      </c>
      <c r="I68" s="6">
        <f t="shared" si="7"/>
        <v>3</v>
      </c>
      <c r="J68" s="32" t="s">
        <v>34</v>
      </c>
      <c r="K68" s="32">
        <v>50</v>
      </c>
      <c r="L68" s="64">
        <v>5.5</v>
      </c>
      <c r="M68" s="32">
        <f t="shared" si="8"/>
        <v>0.48</v>
      </c>
      <c r="N68" s="24" t="s">
        <v>35</v>
      </c>
      <c r="O68" s="7"/>
      <c r="P68" s="29" t="s">
        <v>36</v>
      </c>
      <c r="Q68">
        <f t="shared" si="9"/>
        <v>24</v>
      </c>
      <c r="R68">
        <f t="shared" si="10"/>
        <v>50</v>
      </c>
      <c r="S68">
        <f t="shared" si="11"/>
        <v>0.48</v>
      </c>
      <c r="T68">
        <f t="shared" si="12"/>
        <v>72</v>
      </c>
      <c r="U68">
        <f t="shared" si="13"/>
        <v>72</v>
      </c>
    </row>
    <row r="69" spans="1:21" ht="28.8" hidden="1" x14ac:dyDescent="0.3">
      <c r="A69" s="4">
        <v>44825</v>
      </c>
      <c r="B69" s="5" t="s">
        <v>11</v>
      </c>
      <c r="C69" s="6" t="s">
        <v>12</v>
      </c>
      <c r="D69" s="6" t="s">
        <v>73</v>
      </c>
      <c r="E69" s="36" t="s">
        <v>109</v>
      </c>
      <c r="F69" s="6" t="s">
        <v>15</v>
      </c>
      <c r="G69" s="6">
        <v>24</v>
      </c>
      <c r="H69" s="6" t="s">
        <v>84</v>
      </c>
      <c r="I69" s="6">
        <f t="shared" si="7"/>
        <v>3</v>
      </c>
      <c r="J69" s="32" t="s">
        <v>34</v>
      </c>
      <c r="K69" s="32">
        <v>50</v>
      </c>
      <c r="L69" s="64">
        <v>5.5</v>
      </c>
      <c r="M69" s="32">
        <f t="shared" si="8"/>
        <v>0.48</v>
      </c>
      <c r="N69" s="24" t="s">
        <v>35</v>
      </c>
      <c r="O69" s="7"/>
      <c r="P69" s="29" t="s">
        <v>36</v>
      </c>
      <c r="Q69">
        <f t="shared" si="9"/>
        <v>24</v>
      </c>
      <c r="R69">
        <f t="shared" si="10"/>
        <v>50</v>
      </c>
      <c r="S69">
        <f t="shared" si="11"/>
        <v>0.48</v>
      </c>
      <c r="T69">
        <f t="shared" si="12"/>
        <v>72</v>
      </c>
      <c r="U69">
        <f t="shared" si="13"/>
        <v>72</v>
      </c>
    </row>
    <row r="70" spans="1:21" ht="28.8" hidden="1" x14ac:dyDescent="0.3">
      <c r="A70" s="4">
        <v>44825</v>
      </c>
      <c r="B70" s="5" t="s">
        <v>11</v>
      </c>
      <c r="C70" s="6" t="s">
        <v>12</v>
      </c>
      <c r="D70" s="6" t="s">
        <v>80</v>
      </c>
      <c r="E70" s="36" t="s">
        <v>110</v>
      </c>
      <c r="F70" s="6" t="s">
        <v>15</v>
      </c>
      <c r="G70" s="6">
        <v>60</v>
      </c>
      <c r="H70" s="6" t="s">
        <v>16</v>
      </c>
      <c r="I70" s="6">
        <f t="shared" si="7"/>
        <v>3.75</v>
      </c>
      <c r="J70" s="32" t="s">
        <v>51</v>
      </c>
      <c r="K70" s="37">
        <v>100</v>
      </c>
      <c r="L70" s="64">
        <v>5.5</v>
      </c>
      <c r="M70" s="32">
        <f t="shared" si="8"/>
        <v>0.6</v>
      </c>
      <c r="N70" s="21" t="s">
        <v>18</v>
      </c>
      <c r="O70" s="7"/>
      <c r="P70" s="25" t="s">
        <v>52</v>
      </c>
      <c r="Q70">
        <f t="shared" si="9"/>
        <v>60</v>
      </c>
      <c r="R70">
        <f t="shared" si="10"/>
        <v>100</v>
      </c>
      <c r="S70">
        <f t="shared" si="11"/>
        <v>0.6</v>
      </c>
      <c r="T70">
        <f t="shared" si="12"/>
        <v>225</v>
      </c>
      <c r="U70">
        <f t="shared" si="13"/>
        <v>225</v>
      </c>
    </row>
    <row r="71" spans="1:21" ht="28.8" hidden="1" x14ac:dyDescent="0.3">
      <c r="A71" s="4">
        <v>44825</v>
      </c>
      <c r="B71" s="5" t="s">
        <v>11</v>
      </c>
      <c r="C71" s="6" t="s">
        <v>12</v>
      </c>
      <c r="D71" s="6" t="s">
        <v>21</v>
      </c>
      <c r="E71" s="36" t="s">
        <v>53</v>
      </c>
      <c r="F71" s="6" t="s">
        <v>15</v>
      </c>
      <c r="G71" s="6">
        <v>45</v>
      </c>
      <c r="H71" s="6" t="s">
        <v>16</v>
      </c>
      <c r="I71" s="6">
        <f t="shared" si="7"/>
        <v>3.75</v>
      </c>
      <c r="J71" s="32" t="s">
        <v>23</v>
      </c>
      <c r="K71" s="32">
        <v>50</v>
      </c>
      <c r="L71" s="32">
        <v>3.5</v>
      </c>
      <c r="M71" s="32">
        <f t="shared" si="8"/>
        <v>0.9</v>
      </c>
      <c r="N71" s="26" t="s">
        <v>24</v>
      </c>
      <c r="O71" s="7"/>
      <c r="P71" s="27" t="s">
        <v>25</v>
      </c>
      <c r="Q71">
        <f t="shared" si="9"/>
        <v>45</v>
      </c>
      <c r="R71">
        <f t="shared" si="10"/>
        <v>50</v>
      </c>
      <c r="S71">
        <f t="shared" si="11"/>
        <v>0.9</v>
      </c>
      <c r="T71">
        <f t="shared" si="12"/>
        <v>168.75</v>
      </c>
      <c r="U71">
        <f t="shared" si="13"/>
        <v>168.75</v>
      </c>
    </row>
    <row r="72" spans="1:21" ht="28.8" x14ac:dyDescent="0.3">
      <c r="A72" s="4">
        <v>44826</v>
      </c>
      <c r="B72" s="5" t="s">
        <v>11</v>
      </c>
      <c r="C72" s="6" t="s">
        <v>20</v>
      </c>
      <c r="D72" s="6" t="s">
        <v>111</v>
      </c>
      <c r="E72" s="36" t="s">
        <v>112</v>
      </c>
      <c r="F72" s="6" t="s">
        <v>15</v>
      </c>
      <c r="G72" s="6">
        <v>16</v>
      </c>
      <c r="H72" s="6" t="s">
        <v>16</v>
      </c>
      <c r="I72" s="6">
        <f t="shared" si="7"/>
        <v>3.75</v>
      </c>
      <c r="J72" s="32" t="s">
        <v>43</v>
      </c>
      <c r="K72" s="32">
        <v>50</v>
      </c>
      <c r="L72" s="64">
        <v>5.5</v>
      </c>
      <c r="M72" s="32">
        <f t="shared" si="8"/>
        <v>0.32</v>
      </c>
      <c r="N72" s="21" t="s">
        <v>18</v>
      </c>
      <c r="O72" s="7"/>
      <c r="P72" s="25" t="s">
        <v>40</v>
      </c>
      <c r="Q72">
        <f t="shared" si="9"/>
        <v>16</v>
      </c>
      <c r="R72">
        <f t="shared" si="10"/>
        <v>50</v>
      </c>
      <c r="S72">
        <f t="shared" si="11"/>
        <v>0.32</v>
      </c>
      <c r="T72">
        <f t="shared" si="12"/>
        <v>60</v>
      </c>
      <c r="U72">
        <f t="shared" si="13"/>
        <v>60</v>
      </c>
    </row>
    <row r="73" spans="1:21" ht="28.8" hidden="1" x14ac:dyDescent="0.3">
      <c r="A73" s="4">
        <v>44826</v>
      </c>
      <c r="B73" s="5" t="s">
        <v>11</v>
      </c>
      <c r="C73" s="6" t="s">
        <v>20</v>
      </c>
      <c r="D73" s="6" t="s">
        <v>80</v>
      </c>
      <c r="E73" s="36" t="s">
        <v>113</v>
      </c>
      <c r="F73" s="6" t="s">
        <v>15</v>
      </c>
      <c r="G73" s="6">
        <v>60</v>
      </c>
      <c r="H73" s="6" t="s">
        <v>16</v>
      </c>
      <c r="I73" s="6">
        <f t="shared" si="7"/>
        <v>3.75</v>
      </c>
      <c r="J73" s="32" t="s">
        <v>114</v>
      </c>
      <c r="K73" s="37">
        <v>100</v>
      </c>
      <c r="L73" s="64">
        <v>5.5</v>
      </c>
      <c r="M73" s="32">
        <f t="shared" si="8"/>
        <v>0.6</v>
      </c>
      <c r="N73" s="21" t="s">
        <v>18</v>
      </c>
      <c r="O73" s="7"/>
      <c r="P73" s="25" t="s">
        <v>52</v>
      </c>
      <c r="Q73">
        <f t="shared" si="9"/>
        <v>60</v>
      </c>
      <c r="R73">
        <f t="shared" si="10"/>
        <v>100</v>
      </c>
      <c r="S73">
        <f t="shared" si="11"/>
        <v>0.6</v>
      </c>
      <c r="T73">
        <f t="shared" si="12"/>
        <v>225</v>
      </c>
      <c r="U73">
        <f t="shared" si="13"/>
        <v>225</v>
      </c>
    </row>
    <row r="74" spans="1:21" ht="28.8" hidden="1" x14ac:dyDescent="0.3">
      <c r="A74" s="4">
        <v>44826</v>
      </c>
      <c r="B74" s="5" t="s">
        <v>11</v>
      </c>
      <c r="C74" s="6" t="s">
        <v>20</v>
      </c>
      <c r="D74" s="6" t="s">
        <v>26</v>
      </c>
      <c r="E74" s="36" t="s">
        <v>56</v>
      </c>
      <c r="F74" s="6" t="s">
        <v>15</v>
      </c>
      <c r="G74" s="6">
        <v>60</v>
      </c>
      <c r="H74" s="6" t="s">
        <v>28</v>
      </c>
      <c r="I74" s="6">
        <f t="shared" si="7"/>
        <v>8</v>
      </c>
      <c r="J74" s="37" t="s">
        <v>29</v>
      </c>
      <c r="K74" s="37">
        <v>100</v>
      </c>
      <c r="L74" s="37">
        <v>5.5</v>
      </c>
      <c r="M74" s="32">
        <f t="shared" si="8"/>
        <v>0.6</v>
      </c>
      <c r="N74" s="22" t="s">
        <v>30</v>
      </c>
      <c r="O74" s="22" t="s">
        <v>30</v>
      </c>
      <c r="P74" s="31" t="s">
        <v>31</v>
      </c>
      <c r="Q74">
        <f t="shared" si="9"/>
        <v>60</v>
      </c>
      <c r="R74">
        <f t="shared" si="10"/>
        <v>100</v>
      </c>
      <c r="S74">
        <f t="shared" si="11"/>
        <v>0.6</v>
      </c>
      <c r="T74">
        <f t="shared" si="12"/>
        <v>480</v>
      </c>
      <c r="U74">
        <f t="shared" si="13"/>
        <v>480</v>
      </c>
    </row>
    <row r="75" spans="1:21" ht="28.8" x14ac:dyDescent="0.3">
      <c r="A75" s="4">
        <v>44826</v>
      </c>
      <c r="B75" s="5" t="s">
        <v>11</v>
      </c>
      <c r="C75" s="6" t="s">
        <v>82</v>
      </c>
      <c r="D75" s="6" t="s">
        <v>73</v>
      </c>
      <c r="E75" s="36" t="s">
        <v>115</v>
      </c>
      <c r="F75" s="6" t="s">
        <v>15</v>
      </c>
      <c r="G75" s="6">
        <v>24</v>
      </c>
      <c r="H75" s="6" t="s">
        <v>84</v>
      </c>
      <c r="I75" s="6">
        <f t="shared" si="7"/>
        <v>3</v>
      </c>
      <c r="J75" s="32" t="s">
        <v>47</v>
      </c>
      <c r="K75" s="32">
        <v>50</v>
      </c>
      <c r="L75" s="64">
        <v>5.5</v>
      </c>
      <c r="M75" s="32">
        <f t="shared" si="8"/>
        <v>0.48</v>
      </c>
      <c r="N75" s="24" t="s">
        <v>35</v>
      </c>
      <c r="O75" s="7"/>
      <c r="P75" s="29" t="s">
        <v>48</v>
      </c>
      <c r="Q75">
        <f t="shared" si="9"/>
        <v>24</v>
      </c>
      <c r="R75">
        <f t="shared" si="10"/>
        <v>50</v>
      </c>
      <c r="S75">
        <f t="shared" si="11"/>
        <v>0.48</v>
      </c>
      <c r="T75">
        <f t="shared" si="12"/>
        <v>72</v>
      </c>
      <c r="U75">
        <f t="shared" si="13"/>
        <v>72</v>
      </c>
    </row>
    <row r="76" spans="1:21" ht="28.8" hidden="1" x14ac:dyDescent="0.3">
      <c r="A76" s="4">
        <v>44826</v>
      </c>
      <c r="B76" s="5" t="s">
        <v>11</v>
      </c>
      <c r="C76" s="6" t="s">
        <v>82</v>
      </c>
      <c r="D76" s="6" t="s">
        <v>73</v>
      </c>
      <c r="E76" s="36" t="s">
        <v>116</v>
      </c>
      <c r="F76" s="6" t="s">
        <v>15</v>
      </c>
      <c r="G76" s="6">
        <v>24</v>
      </c>
      <c r="H76" s="6" t="s">
        <v>84</v>
      </c>
      <c r="I76" s="6">
        <f t="shared" si="7"/>
        <v>3</v>
      </c>
      <c r="J76" s="32" t="s">
        <v>34</v>
      </c>
      <c r="K76" s="32">
        <v>50</v>
      </c>
      <c r="L76" s="64">
        <v>5.5</v>
      </c>
      <c r="M76" s="32">
        <f t="shared" si="8"/>
        <v>0.48</v>
      </c>
      <c r="N76" s="24" t="s">
        <v>35</v>
      </c>
      <c r="O76" s="7"/>
      <c r="P76" s="29" t="s">
        <v>36</v>
      </c>
      <c r="Q76">
        <f t="shared" si="9"/>
        <v>24</v>
      </c>
      <c r="R76">
        <f t="shared" si="10"/>
        <v>50</v>
      </c>
      <c r="S76">
        <f t="shared" si="11"/>
        <v>0.48</v>
      </c>
      <c r="T76">
        <f t="shared" si="12"/>
        <v>72</v>
      </c>
      <c r="U76">
        <f t="shared" si="13"/>
        <v>72</v>
      </c>
    </row>
    <row r="77" spans="1:21" ht="28.8" hidden="1" x14ac:dyDescent="0.3">
      <c r="A77" s="4">
        <v>44826</v>
      </c>
      <c r="B77" s="5" t="s">
        <v>11</v>
      </c>
      <c r="C77" s="6" t="s">
        <v>82</v>
      </c>
      <c r="D77" s="6" t="s">
        <v>73</v>
      </c>
      <c r="E77" s="36" t="s">
        <v>117</v>
      </c>
      <c r="F77" s="6" t="s">
        <v>15</v>
      </c>
      <c r="G77" s="6">
        <v>24</v>
      </c>
      <c r="H77" s="6" t="s">
        <v>84</v>
      </c>
      <c r="I77" s="6">
        <f t="shared" si="7"/>
        <v>3</v>
      </c>
      <c r="J77" s="32" t="s">
        <v>34</v>
      </c>
      <c r="K77" s="32">
        <v>50</v>
      </c>
      <c r="L77" s="64">
        <v>5.5</v>
      </c>
      <c r="M77" s="32">
        <f t="shared" si="8"/>
        <v>0.48</v>
      </c>
      <c r="N77" s="24" t="s">
        <v>35</v>
      </c>
      <c r="O77" s="7"/>
      <c r="P77" s="29" t="s">
        <v>36</v>
      </c>
      <c r="Q77">
        <f t="shared" si="9"/>
        <v>24</v>
      </c>
      <c r="R77">
        <f t="shared" si="10"/>
        <v>50</v>
      </c>
      <c r="S77">
        <f t="shared" si="11"/>
        <v>0.48</v>
      </c>
      <c r="T77">
        <f t="shared" si="12"/>
        <v>72</v>
      </c>
      <c r="U77">
        <f t="shared" si="13"/>
        <v>72</v>
      </c>
    </row>
    <row r="78" spans="1:21" ht="28.8" x14ac:dyDescent="0.3">
      <c r="A78" s="4">
        <v>44826</v>
      </c>
      <c r="B78" s="5" t="s">
        <v>11</v>
      </c>
      <c r="C78" s="6" t="s">
        <v>87</v>
      </c>
      <c r="D78" s="6" t="s">
        <v>73</v>
      </c>
      <c r="E78" s="36" t="s">
        <v>118</v>
      </c>
      <c r="F78" s="6" t="s">
        <v>15</v>
      </c>
      <c r="G78" s="6">
        <v>24</v>
      </c>
      <c r="H78" s="6" t="s">
        <v>84</v>
      </c>
      <c r="I78" s="6">
        <f t="shared" si="7"/>
        <v>3</v>
      </c>
      <c r="J78" s="32" t="s">
        <v>47</v>
      </c>
      <c r="K78" s="32">
        <v>50</v>
      </c>
      <c r="L78" s="64">
        <v>5.5</v>
      </c>
      <c r="M78" s="32">
        <f t="shared" si="8"/>
        <v>0.48</v>
      </c>
      <c r="N78" s="24" t="s">
        <v>35</v>
      </c>
      <c r="O78" s="7"/>
      <c r="P78" s="29" t="s">
        <v>48</v>
      </c>
      <c r="Q78">
        <f t="shared" si="9"/>
        <v>24</v>
      </c>
      <c r="R78">
        <f t="shared" si="10"/>
        <v>50</v>
      </c>
      <c r="S78">
        <f t="shared" si="11"/>
        <v>0.48</v>
      </c>
      <c r="T78">
        <f t="shared" si="12"/>
        <v>72</v>
      </c>
      <c r="U78">
        <f t="shared" si="13"/>
        <v>72</v>
      </c>
    </row>
    <row r="79" spans="1:21" ht="28.8" hidden="1" x14ac:dyDescent="0.3">
      <c r="A79" s="4">
        <v>44826</v>
      </c>
      <c r="B79" s="5" t="s">
        <v>11</v>
      </c>
      <c r="C79" s="6" t="s">
        <v>87</v>
      </c>
      <c r="D79" s="6" t="s">
        <v>73</v>
      </c>
      <c r="E79" s="36" t="s">
        <v>119</v>
      </c>
      <c r="F79" s="6" t="s">
        <v>15</v>
      </c>
      <c r="G79" s="6">
        <v>24</v>
      </c>
      <c r="H79" s="6" t="s">
        <v>84</v>
      </c>
      <c r="I79" s="6">
        <f t="shared" si="7"/>
        <v>3</v>
      </c>
      <c r="J79" s="32" t="s">
        <v>34</v>
      </c>
      <c r="K79" s="32">
        <v>50</v>
      </c>
      <c r="L79" s="64">
        <v>5.5</v>
      </c>
      <c r="M79" s="32">
        <f t="shared" si="8"/>
        <v>0.48</v>
      </c>
      <c r="N79" s="24" t="s">
        <v>35</v>
      </c>
      <c r="O79" s="7"/>
      <c r="P79" s="29" t="s">
        <v>36</v>
      </c>
      <c r="Q79">
        <f t="shared" si="9"/>
        <v>24</v>
      </c>
      <c r="R79">
        <f t="shared" si="10"/>
        <v>50</v>
      </c>
      <c r="S79">
        <f t="shared" si="11"/>
        <v>0.48</v>
      </c>
      <c r="T79">
        <f t="shared" si="12"/>
        <v>72</v>
      </c>
      <c r="U79">
        <f t="shared" si="13"/>
        <v>72</v>
      </c>
    </row>
    <row r="80" spans="1:21" ht="28.8" hidden="1" x14ac:dyDescent="0.3">
      <c r="A80" s="4">
        <v>44826</v>
      </c>
      <c r="B80" s="5" t="s">
        <v>11</v>
      </c>
      <c r="C80" s="6" t="s">
        <v>87</v>
      </c>
      <c r="D80" s="6" t="s">
        <v>73</v>
      </c>
      <c r="E80" s="36" t="s">
        <v>120</v>
      </c>
      <c r="F80" s="6" t="s">
        <v>15</v>
      </c>
      <c r="G80" s="6">
        <v>24</v>
      </c>
      <c r="H80" s="6" t="s">
        <v>84</v>
      </c>
      <c r="I80" s="6">
        <f t="shared" si="7"/>
        <v>3</v>
      </c>
      <c r="J80" s="32" t="s">
        <v>34</v>
      </c>
      <c r="K80" s="32">
        <v>50</v>
      </c>
      <c r="L80" s="64">
        <v>5.5</v>
      </c>
      <c r="M80" s="32">
        <f t="shared" si="8"/>
        <v>0.48</v>
      </c>
      <c r="N80" s="24" t="s">
        <v>35</v>
      </c>
      <c r="O80" s="7"/>
      <c r="P80" s="29" t="s">
        <v>36</v>
      </c>
      <c r="Q80">
        <f t="shared" si="9"/>
        <v>24</v>
      </c>
      <c r="R80">
        <f t="shared" si="10"/>
        <v>50</v>
      </c>
      <c r="S80">
        <f t="shared" si="11"/>
        <v>0.48</v>
      </c>
      <c r="T80">
        <f t="shared" si="12"/>
        <v>72</v>
      </c>
      <c r="U80">
        <f t="shared" si="13"/>
        <v>72</v>
      </c>
    </row>
    <row r="81" spans="1:21" ht="28.8" hidden="1" x14ac:dyDescent="0.3">
      <c r="A81" s="4">
        <v>44827</v>
      </c>
      <c r="B81" s="5" t="s">
        <v>11</v>
      </c>
      <c r="C81" s="6" t="s">
        <v>20</v>
      </c>
      <c r="D81" s="6" t="s">
        <v>80</v>
      </c>
      <c r="E81" s="36" t="s">
        <v>121</v>
      </c>
      <c r="F81" s="6" t="s">
        <v>15</v>
      </c>
      <c r="G81" s="6">
        <v>60</v>
      </c>
      <c r="H81" s="6" t="s">
        <v>16</v>
      </c>
      <c r="I81" s="6">
        <f t="shared" si="7"/>
        <v>3.75</v>
      </c>
      <c r="J81" s="32" t="s">
        <v>114</v>
      </c>
      <c r="K81" s="37">
        <v>100</v>
      </c>
      <c r="L81" s="64">
        <v>5.5</v>
      </c>
      <c r="M81" s="32">
        <f t="shared" si="8"/>
        <v>0.6</v>
      </c>
      <c r="N81" s="21" t="s">
        <v>18</v>
      </c>
      <c r="O81" s="7"/>
      <c r="P81" s="25" t="s">
        <v>52</v>
      </c>
      <c r="Q81">
        <f t="shared" si="9"/>
        <v>60</v>
      </c>
      <c r="R81">
        <f t="shared" si="10"/>
        <v>100</v>
      </c>
      <c r="S81">
        <f t="shared" si="11"/>
        <v>0.6</v>
      </c>
      <c r="T81">
        <f t="shared" si="12"/>
        <v>225</v>
      </c>
      <c r="U81">
        <f t="shared" si="13"/>
        <v>225</v>
      </c>
    </row>
    <row r="82" spans="1:21" ht="28.8" x14ac:dyDescent="0.3">
      <c r="A82" s="4">
        <v>44827</v>
      </c>
      <c r="B82" s="5" t="s">
        <v>11</v>
      </c>
      <c r="C82" s="6" t="s">
        <v>76</v>
      </c>
      <c r="D82" s="6" t="s">
        <v>73</v>
      </c>
      <c r="E82" s="36" t="s">
        <v>122</v>
      </c>
      <c r="F82" s="6" t="s">
        <v>15</v>
      </c>
      <c r="G82" s="6">
        <v>24</v>
      </c>
      <c r="H82" s="6" t="s">
        <v>75</v>
      </c>
      <c r="I82" s="6">
        <f t="shared" si="7"/>
        <v>1.5</v>
      </c>
      <c r="J82" s="32" t="s">
        <v>47</v>
      </c>
      <c r="K82" s="32">
        <v>50</v>
      </c>
      <c r="L82" s="64">
        <v>5.5</v>
      </c>
      <c r="M82" s="32">
        <f t="shared" si="8"/>
        <v>0.48</v>
      </c>
      <c r="N82" s="24" t="s">
        <v>35</v>
      </c>
      <c r="O82" s="7"/>
      <c r="P82" s="29" t="s">
        <v>48</v>
      </c>
      <c r="Q82">
        <f t="shared" si="9"/>
        <v>24</v>
      </c>
      <c r="R82">
        <f t="shared" si="10"/>
        <v>50</v>
      </c>
      <c r="S82">
        <f t="shared" si="11"/>
        <v>0.48</v>
      </c>
      <c r="T82">
        <f t="shared" si="12"/>
        <v>36</v>
      </c>
      <c r="U82">
        <f t="shared" si="13"/>
        <v>36</v>
      </c>
    </row>
    <row r="83" spans="1:21" ht="28.8" x14ac:dyDescent="0.3">
      <c r="A83" s="4">
        <v>44827</v>
      </c>
      <c r="B83" s="5" t="s">
        <v>11</v>
      </c>
      <c r="C83" s="6" t="s">
        <v>76</v>
      </c>
      <c r="D83" s="6" t="s">
        <v>73</v>
      </c>
      <c r="E83" s="36" t="s">
        <v>123</v>
      </c>
      <c r="F83" s="6" t="s">
        <v>15</v>
      </c>
      <c r="G83" s="6">
        <v>24</v>
      </c>
      <c r="H83" s="6" t="s">
        <v>84</v>
      </c>
      <c r="I83" s="6">
        <f t="shared" si="7"/>
        <v>3</v>
      </c>
      <c r="J83" s="32" t="s">
        <v>47</v>
      </c>
      <c r="K83" s="32">
        <v>50</v>
      </c>
      <c r="L83" s="64">
        <v>5.5</v>
      </c>
      <c r="M83" s="32">
        <f t="shared" si="8"/>
        <v>0.48</v>
      </c>
      <c r="N83" s="24" t="s">
        <v>35</v>
      </c>
      <c r="O83" s="7"/>
      <c r="P83" s="29" t="s">
        <v>48</v>
      </c>
      <c r="Q83">
        <f t="shared" si="9"/>
        <v>24</v>
      </c>
      <c r="R83">
        <f t="shared" si="10"/>
        <v>50</v>
      </c>
      <c r="S83">
        <f t="shared" si="11"/>
        <v>0.48</v>
      </c>
      <c r="T83">
        <f t="shared" si="12"/>
        <v>72</v>
      </c>
      <c r="U83">
        <f t="shared" si="13"/>
        <v>72</v>
      </c>
    </row>
    <row r="84" spans="1:21" ht="28.8" hidden="1" x14ac:dyDescent="0.3">
      <c r="A84" s="4">
        <v>44827</v>
      </c>
      <c r="B84" s="5" t="s">
        <v>11</v>
      </c>
      <c r="C84" s="6" t="s">
        <v>76</v>
      </c>
      <c r="D84" s="6" t="s">
        <v>73</v>
      </c>
      <c r="E84" s="36" t="s">
        <v>124</v>
      </c>
      <c r="F84" s="6" t="s">
        <v>15</v>
      </c>
      <c r="G84" s="6">
        <v>24</v>
      </c>
      <c r="H84" s="6" t="s">
        <v>84</v>
      </c>
      <c r="I84" s="6">
        <f t="shared" si="7"/>
        <v>3</v>
      </c>
      <c r="J84" s="32" t="s">
        <v>34</v>
      </c>
      <c r="K84" s="32">
        <v>50</v>
      </c>
      <c r="L84" s="64">
        <v>5.5</v>
      </c>
      <c r="M84" s="32">
        <f t="shared" si="8"/>
        <v>0.48</v>
      </c>
      <c r="N84" s="24" t="s">
        <v>35</v>
      </c>
      <c r="O84" s="7"/>
      <c r="P84" s="29" t="s">
        <v>36</v>
      </c>
      <c r="Q84">
        <f t="shared" si="9"/>
        <v>24</v>
      </c>
      <c r="R84">
        <f t="shared" si="10"/>
        <v>50</v>
      </c>
      <c r="S84">
        <f t="shared" si="11"/>
        <v>0.48</v>
      </c>
      <c r="T84">
        <f t="shared" si="12"/>
        <v>72</v>
      </c>
      <c r="U84">
        <f t="shared" si="13"/>
        <v>72</v>
      </c>
    </row>
    <row r="85" spans="1:21" x14ac:dyDescent="0.3">
      <c r="A85" s="4">
        <v>44827</v>
      </c>
      <c r="B85" s="5" t="s">
        <v>11</v>
      </c>
      <c r="C85" s="6" t="s">
        <v>12</v>
      </c>
      <c r="D85" s="6" t="s">
        <v>13</v>
      </c>
      <c r="E85" s="36" t="s">
        <v>71</v>
      </c>
      <c r="F85" s="6" t="s">
        <v>15</v>
      </c>
      <c r="G85" s="6">
        <v>30</v>
      </c>
      <c r="H85" s="6" t="s">
        <v>16</v>
      </c>
      <c r="I85" s="6">
        <f t="shared" si="7"/>
        <v>3.75</v>
      </c>
      <c r="J85" s="32" t="s">
        <v>43</v>
      </c>
      <c r="K85" s="32">
        <v>50</v>
      </c>
      <c r="L85" s="64">
        <v>5.5</v>
      </c>
      <c r="M85" s="32">
        <f t="shared" si="8"/>
        <v>0.6</v>
      </c>
      <c r="N85" s="21" t="s">
        <v>18</v>
      </c>
      <c r="O85" s="7"/>
      <c r="P85" s="25" t="s">
        <v>40</v>
      </c>
      <c r="Q85">
        <f t="shared" si="9"/>
        <v>30</v>
      </c>
      <c r="R85">
        <f t="shared" si="10"/>
        <v>50</v>
      </c>
      <c r="S85">
        <f t="shared" si="11"/>
        <v>0.6</v>
      </c>
      <c r="T85">
        <f t="shared" si="12"/>
        <v>112.5</v>
      </c>
      <c r="U85">
        <f t="shared" si="13"/>
        <v>112.5</v>
      </c>
    </row>
    <row r="86" spans="1:21" ht="28.8" x14ac:dyDescent="0.3">
      <c r="A86" s="4">
        <v>44827</v>
      </c>
      <c r="B86" s="5" t="s">
        <v>11</v>
      </c>
      <c r="C86" s="6" t="s">
        <v>12</v>
      </c>
      <c r="D86" s="6" t="s">
        <v>73</v>
      </c>
      <c r="E86" s="36" t="s">
        <v>125</v>
      </c>
      <c r="F86" s="6" t="s">
        <v>15</v>
      </c>
      <c r="G86" s="6">
        <v>24</v>
      </c>
      <c r="H86" s="6" t="s">
        <v>84</v>
      </c>
      <c r="I86" s="6">
        <f t="shared" si="7"/>
        <v>3</v>
      </c>
      <c r="J86" s="32" t="s">
        <v>47</v>
      </c>
      <c r="K86" s="32">
        <v>50</v>
      </c>
      <c r="L86" s="64">
        <v>5.5</v>
      </c>
      <c r="M86" s="32">
        <f t="shared" si="8"/>
        <v>0.48</v>
      </c>
      <c r="N86" s="24" t="s">
        <v>35</v>
      </c>
      <c r="O86" s="7"/>
      <c r="P86" s="29" t="s">
        <v>48</v>
      </c>
      <c r="Q86">
        <f t="shared" si="9"/>
        <v>24</v>
      </c>
      <c r="R86">
        <f t="shared" si="10"/>
        <v>50</v>
      </c>
      <c r="S86">
        <f t="shared" si="11"/>
        <v>0.48</v>
      </c>
      <c r="T86">
        <f t="shared" si="12"/>
        <v>72</v>
      </c>
      <c r="U86">
        <f t="shared" si="13"/>
        <v>72</v>
      </c>
    </row>
    <row r="87" spans="1:21" ht="28.8" x14ac:dyDescent="0.3">
      <c r="A87" s="4">
        <v>44827</v>
      </c>
      <c r="B87" s="5" t="s">
        <v>11</v>
      </c>
      <c r="C87" s="6" t="s">
        <v>12</v>
      </c>
      <c r="D87" s="6" t="s">
        <v>73</v>
      </c>
      <c r="E87" s="36" t="s">
        <v>126</v>
      </c>
      <c r="F87" s="6" t="s">
        <v>15</v>
      </c>
      <c r="G87" s="6">
        <v>24</v>
      </c>
      <c r="H87" s="6" t="s">
        <v>75</v>
      </c>
      <c r="I87" s="6">
        <f t="shared" si="7"/>
        <v>1.5</v>
      </c>
      <c r="J87" s="32" t="s">
        <v>47</v>
      </c>
      <c r="K87" s="32">
        <v>50</v>
      </c>
      <c r="L87" s="64">
        <v>5.5</v>
      </c>
      <c r="M87" s="32">
        <f t="shared" si="8"/>
        <v>0.48</v>
      </c>
      <c r="N87" s="24" t="s">
        <v>35</v>
      </c>
      <c r="O87" s="7"/>
      <c r="P87" s="29" t="s">
        <v>48</v>
      </c>
      <c r="Q87">
        <f t="shared" si="9"/>
        <v>24</v>
      </c>
      <c r="R87">
        <f t="shared" si="10"/>
        <v>50</v>
      </c>
      <c r="S87">
        <f t="shared" si="11"/>
        <v>0.48</v>
      </c>
      <c r="T87">
        <f t="shared" si="12"/>
        <v>36</v>
      </c>
      <c r="U87">
        <f t="shared" si="13"/>
        <v>36</v>
      </c>
    </row>
    <row r="88" spans="1:21" ht="28.8" hidden="1" x14ac:dyDescent="0.3">
      <c r="A88" s="4">
        <v>44827</v>
      </c>
      <c r="B88" s="5" t="s">
        <v>11</v>
      </c>
      <c r="C88" s="6" t="s">
        <v>12</v>
      </c>
      <c r="D88" s="6" t="s">
        <v>73</v>
      </c>
      <c r="E88" s="36" t="s">
        <v>127</v>
      </c>
      <c r="F88" s="6" t="s">
        <v>15</v>
      </c>
      <c r="G88" s="6">
        <v>24</v>
      </c>
      <c r="H88" s="6" t="s">
        <v>84</v>
      </c>
      <c r="I88" s="6">
        <f t="shared" si="7"/>
        <v>3</v>
      </c>
      <c r="J88" s="32" t="s">
        <v>34</v>
      </c>
      <c r="K88" s="32">
        <v>50</v>
      </c>
      <c r="L88" s="64">
        <v>5.5</v>
      </c>
      <c r="M88" s="32">
        <f t="shared" si="8"/>
        <v>0.48</v>
      </c>
      <c r="N88" s="24" t="s">
        <v>35</v>
      </c>
      <c r="O88" s="7"/>
      <c r="P88" s="29" t="s">
        <v>36</v>
      </c>
      <c r="Q88">
        <f t="shared" si="9"/>
        <v>24</v>
      </c>
      <c r="R88">
        <f t="shared" si="10"/>
        <v>50</v>
      </c>
      <c r="S88">
        <f t="shared" si="11"/>
        <v>0.48</v>
      </c>
      <c r="T88">
        <f t="shared" si="12"/>
        <v>72</v>
      </c>
      <c r="U88">
        <f t="shared" si="13"/>
        <v>72</v>
      </c>
    </row>
    <row r="89" spans="1:21" hidden="1" x14ac:dyDescent="0.3">
      <c r="A89" s="4">
        <v>44827</v>
      </c>
      <c r="B89" s="5" t="s">
        <v>11</v>
      </c>
      <c r="C89" s="6" t="s">
        <v>12</v>
      </c>
      <c r="D89" s="6" t="s">
        <v>80</v>
      </c>
      <c r="E89" s="36" t="s">
        <v>128</v>
      </c>
      <c r="F89" s="6" t="s">
        <v>15</v>
      </c>
      <c r="G89" s="6">
        <v>60</v>
      </c>
      <c r="H89" s="6" t="s">
        <v>16</v>
      </c>
      <c r="I89" s="6">
        <f t="shared" si="7"/>
        <v>3.75</v>
      </c>
      <c r="J89" s="32" t="s">
        <v>51</v>
      </c>
      <c r="K89" s="37">
        <v>100</v>
      </c>
      <c r="L89" s="64">
        <v>5.5</v>
      </c>
      <c r="M89" s="32">
        <f t="shared" si="8"/>
        <v>0.6</v>
      </c>
      <c r="N89" s="21" t="s">
        <v>18</v>
      </c>
      <c r="O89" s="7"/>
      <c r="P89" s="25" t="s">
        <v>52</v>
      </c>
      <c r="Q89">
        <f t="shared" si="9"/>
        <v>60</v>
      </c>
      <c r="R89">
        <f t="shared" si="10"/>
        <v>100</v>
      </c>
      <c r="S89">
        <f t="shared" si="11"/>
        <v>0.6</v>
      </c>
      <c r="T89">
        <f t="shared" si="12"/>
        <v>225</v>
      </c>
      <c r="U89">
        <f t="shared" si="13"/>
        <v>225</v>
      </c>
    </row>
    <row r="90" spans="1:21" ht="28.8" hidden="1" x14ac:dyDescent="0.3">
      <c r="A90" s="4">
        <v>44827</v>
      </c>
      <c r="B90" s="5" t="s">
        <v>11</v>
      </c>
      <c r="C90" s="6" t="s">
        <v>12</v>
      </c>
      <c r="D90" s="6" t="s">
        <v>21</v>
      </c>
      <c r="E90" s="36" t="s">
        <v>60</v>
      </c>
      <c r="F90" s="6" t="s">
        <v>15</v>
      </c>
      <c r="G90" s="6">
        <v>45</v>
      </c>
      <c r="H90" s="6" t="s">
        <v>16</v>
      </c>
      <c r="I90" s="6">
        <f t="shared" si="7"/>
        <v>3.75</v>
      </c>
      <c r="J90" s="32" t="s">
        <v>23</v>
      </c>
      <c r="K90" s="32">
        <v>50</v>
      </c>
      <c r="L90" s="32">
        <v>3.5</v>
      </c>
      <c r="M90" s="32">
        <f t="shared" si="8"/>
        <v>0.9</v>
      </c>
      <c r="N90" s="26" t="s">
        <v>24</v>
      </c>
      <c r="O90" s="7"/>
      <c r="P90" s="27" t="s">
        <v>25</v>
      </c>
      <c r="Q90">
        <f t="shared" si="9"/>
        <v>45</v>
      </c>
      <c r="R90">
        <f t="shared" si="10"/>
        <v>50</v>
      </c>
      <c r="S90">
        <f t="shared" si="11"/>
        <v>0.9</v>
      </c>
      <c r="T90">
        <f t="shared" si="12"/>
        <v>168.75</v>
      </c>
      <c r="U90">
        <f t="shared" si="13"/>
        <v>168.75</v>
      </c>
    </row>
    <row r="91" spans="1:21" ht="28.8" hidden="1" x14ac:dyDescent="0.3">
      <c r="A91" s="4">
        <v>44830</v>
      </c>
      <c r="B91" s="5" t="s">
        <v>11</v>
      </c>
      <c r="C91" s="6" t="s">
        <v>20</v>
      </c>
      <c r="D91" s="6" t="s">
        <v>26</v>
      </c>
      <c r="E91" s="36" t="s">
        <v>27</v>
      </c>
      <c r="F91" s="6" t="s">
        <v>15</v>
      </c>
      <c r="G91" s="6">
        <v>60</v>
      </c>
      <c r="H91" s="6" t="s">
        <v>28</v>
      </c>
      <c r="I91" s="6">
        <f t="shared" si="7"/>
        <v>8</v>
      </c>
      <c r="J91" s="37" t="s">
        <v>29</v>
      </c>
      <c r="K91" s="37">
        <v>100</v>
      </c>
      <c r="L91" s="37">
        <v>5.5</v>
      </c>
      <c r="M91" s="32">
        <f t="shared" si="8"/>
        <v>0.6</v>
      </c>
      <c r="N91" s="22" t="s">
        <v>30</v>
      </c>
      <c r="O91" s="22" t="s">
        <v>30</v>
      </c>
      <c r="P91" s="31" t="s">
        <v>31</v>
      </c>
      <c r="Q91">
        <f t="shared" si="9"/>
        <v>60</v>
      </c>
      <c r="R91">
        <f t="shared" si="10"/>
        <v>100</v>
      </c>
      <c r="S91">
        <f t="shared" si="11"/>
        <v>0.6</v>
      </c>
      <c r="T91">
        <f t="shared" si="12"/>
        <v>480</v>
      </c>
      <c r="U91">
        <f t="shared" si="13"/>
        <v>480</v>
      </c>
    </row>
    <row r="92" spans="1:21" ht="28.8" hidden="1" x14ac:dyDescent="0.3">
      <c r="A92" s="4">
        <v>44830</v>
      </c>
      <c r="B92" s="5" t="s">
        <v>11</v>
      </c>
      <c r="C92" s="6" t="s">
        <v>20</v>
      </c>
      <c r="D92" s="6" t="s">
        <v>21</v>
      </c>
      <c r="E92" s="36" t="s">
        <v>22</v>
      </c>
      <c r="F92" s="6" t="s">
        <v>15</v>
      </c>
      <c r="G92" s="6">
        <v>45</v>
      </c>
      <c r="H92" s="6" t="s">
        <v>16</v>
      </c>
      <c r="I92" s="6">
        <f t="shared" si="7"/>
        <v>3.75</v>
      </c>
      <c r="J92" s="32" t="s">
        <v>23</v>
      </c>
      <c r="K92" s="32">
        <v>50</v>
      </c>
      <c r="L92" s="32">
        <v>3.5</v>
      </c>
      <c r="M92" s="32">
        <f t="shared" si="8"/>
        <v>0.9</v>
      </c>
      <c r="N92" s="26" t="s">
        <v>24</v>
      </c>
      <c r="O92" s="7"/>
      <c r="P92" s="27" t="s">
        <v>25</v>
      </c>
      <c r="Q92">
        <f t="shared" si="9"/>
        <v>45</v>
      </c>
      <c r="R92">
        <f t="shared" si="10"/>
        <v>50</v>
      </c>
      <c r="S92">
        <f t="shared" si="11"/>
        <v>0.9</v>
      </c>
      <c r="T92">
        <f t="shared" si="12"/>
        <v>168.75</v>
      </c>
      <c r="U92">
        <f t="shared" si="13"/>
        <v>168.75</v>
      </c>
    </row>
    <row r="93" spans="1:21" ht="28.8" x14ac:dyDescent="0.3">
      <c r="A93" s="4">
        <v>44830</v>
      </c>
      <c r="B93" s="5" t="s">
        <v>11</v>
      </c>
      <c r="C93" s="6" t="s">
        <v>82</v>
      </c>
      <c r="D93" s="6" t="s">
        <v>73</v>
      </c>
      <c r="E93" s="36" t="s">
        <v>129</v>
      </c>
      <c r="F93" s="6" t="s">
        <v>15</v>
      </c>
      <c r="G93" s="6">
        <v>25</v>
      </c>
      <c r="H93" s="6" t="s">
        <v>84</v>
      </c>
      <c r="I93" s="6">
        <f t="shared" si="7"/>
        <v>3</v>
      </c>
      <c r="J93" s="32" t="s">
        <v>47</v>
      </c>
      <c r="K93" s="32">
        <v>50</v>
      </c>
      <c r="L93" s="64">
        <v>5.5</v>
      </c>
      <c r="M93" s="32">
        <f t="shared" si="8"/>
        <v>0.5</v>
      </c>
      <c r="N93" s="24" t="s">
        <v>35</v>
      </c>
      <c r="O93" s="7"/>
      <c r="P93" s="29" t="s">
        <v>48</v>
      </c>
      <c r="Q93">
        <f t="shared" si="9"/>
        <v>25</v>
      </c>
      <c r="R93">
        <f t="shared" si="10"/>
        <v>50</v>
      </c>
      <c r="S93">
        <f t="shared" si="11"/>
        <v>0.5</v>
      </c>
      <c r="T93">
        <f t="shared" si="12"/>
        <v>75</v>
      </c>
      <c r="U93">
        <f t="shared" si="13"/>
        <v>75</v>
      </c>
    </row>
    <row r="94" spans="1:21" ht="28.8" x14ac:dyDescent="0.3">
      <c r="A94" s="4">
        <v>44830</v>
      </c>
      <c r="B94" s="5" t="s">
        <v>11</v>
      </c>
      <c r="C94" s="6" t="s">
        <v>82</v>
      </c>
      <c r="D94" s="6" t="s">
        <v>73</v>
      </c>
      <c r="E94" s="36" t="s">
        <v>130</v>
      </c>
      <c r="F94" s="6" t="s">
        <v>15</v>
      </c>
      <c r="G94" s="6">
        <v>25</v>
      </c>
      <c r="H94" s="6" t="s">
        <v>75</v>
      </c>
      <c r="I94" s="6">
        <f t="shared" si="7"/>
        <v>1.5</v>
      </c>
      <c r="J94" s="32" t="s">
        <v>47</v>
      </c>
      <c r="K94" s="32">
        <v>50</v>
      </c>
      <c r="L94" s="64">
        <v>5.5</v>
      </c>
      <c r="M94" s="32">
        <f t="shared" si="8"/>
        <v>0.5</v>
      </c>
      <c r="N94" s="24" t="s">
        <v>35</v>
      </c>
      <c r="O94" s="7"/>
      <c r="P94" s="29" t="s">
        <v>48</v>
      </c>
      <c r="Q94">
        <f t="shared" si="9"/>
        <v>25</v>
      </c>
      <c r="R94">
        <f t="shared" si="10"/>
        <v>50</v>
      </c>
      <c r="S94">
        <f t="shared" si="11"/>
        <v>0.5</v>
      </c>
      <c r="T94">
        <f t="shared" si="12"/>
        <v>37.5</v>
      </c>
      <c r="U94">
        <f t="shared" si="13"/>
        <v>37.5</v>
      </c>
    </row>
    <row r="95" spans="1:21" ht="28.8" hidden="1" x14ac:dyDescent="0.3">
      <c r="A95" s="4">
        <v>44830</v>
      </c>
      <c r="B95" s="5" t="s">
        <v>11</v>
      </c>
      <c r="C95" s="6" t="s">
        <v>82</v>
      </c>
      <c r="D95" s="6" t="s">
        <v>73</v>
      </c>
      <c r="E95" s="36" t="s">
        <v>131</v>
      </c>
      <c r="F95" s="6" t="s">
        <v>15</v>
      </c>
      <c r="G95" s="6">
        <v>25</v>
      </c>
      <c r="H95" s="6" t="s">
        <v>84</v>
      </c>
      <c r="I95" s="6">
        <f t="shared" si="7"/>
        <v>3</v>
      </c>
      <c r="J95" s="32" t="s">
        <v>34</v>
      </c>
      <c r="K95" s="32">
        <v>50</v>
      </c>
      <c r="L95" s="64">
        <v>5.5</v>
      </c>
      <c r="M95" s="32">
        <f t="shared" si="8"/>
        <v>0.5</v>
      </c>
      <c r="N95" s="24" t="s">
        <v>35</v>
      </c>
      <c r="O95" s="7"/>
      <c r="P95" s="29" t="s">
        <v>36</v>
      </c>
      <c r="Q95">
        <f t="shared" si="9"/>
        <v>25</v>
      </c>
      <c r="R95">
        <f t="shared" si="10"/>
        <v>50</v>
      </c>
      <c r="S95">
        <f t="shared" si="11"/>
        <v>0.5</v>
      </c>
      <c r="T95">
        <f t="shared" si="12"/>
        <v>75</v>
      </c>
      <c r="U95">
        <f t="shared" si="13"/>
        <v>75</v>
      </c>
    </row>
    <row r="96" spans="1:21" ht="28.8" hidden="1" x14ac:dyDescent="0.3">
      <c r="A96" s="4">
        <v>44830</v>
      </c>
      <c r="B96" s="5" t="s">
        <v>11</v>
      </c>
      <c r="C96" s="6" t="s">
        <v>82</v>
      </c>
      <c r="D96" s="6" t="s">
        <v>73</v>
      </c>
      <c r="E96" s="36" t="s">
        <v>132</v>
      </c>
      <c r="F96" s="6" t="s">
        <v>15</v>
      </c>
      <c r="G96" s="6">
        <v>25</v>
      </c>
      <c r="H96" s="6" t="s">
        <v>84</v>
      </c>
      <c r="I96" s="6">
        <f t="shared" si="7"/>
        <v>3</v>
      </c>
      <c r="J96" s="32" t="s">
        <v>34</v>
      </c>
      <c r="K96" s="32">
        <v>50</v>
      </c>
      <c r="L96" s="64">
        <v>5.5</v>
      </c>
      <c r="M96" s="32">
        <f t="shared" si="8"/>
        <v>0.5</v>
      </c>
      <c r="N96" s="24" t="s">
        <v>35</v>
      </c>
      <c r="O96" s="7"/>
      <c r="P96" s="29" t="s">
        <v>36</v>
      </c>
      <c r="Q96">
        <f t="shared" si="9"/>
        <v>25</v>
      </c>
      <c r="R96">
        <f t="shared" si="10"/>
        <v>50</v>
      </c>
      <c r="S96">
        <f t="shared" si="11"/>
        <v>0.5</v>
      </c>
      <c r="T96">
        <f t="shared" si="12"/>
        <v>75</v>
      </c>
      <c r="U96">
        <f t="shared" si="13"/>
        <v>75</v>
      </c>
    </row>
    <row r="97" spans="1:21" x14ac:dyDescent="0.3">
      <c r="A97" s="4">
        <v>44830</v>
      </c>
      <c r="B97" s="5" t="s">
        <v>11</v>
      </c>
      <c r="C97" s="6" t="s">
        <v>12</v>
      </c>
      <c r="D97" s="6" t="s">
        <v>13</v>
      </c>
      <c r="E97" s="36" t="s">
        <v>14</v>
      </c>
      <c r="F97" s="6" t="s">
        <v>15</v>
      </c>
      <c r="G97" s="6">
        <v>30</v>
      </c>
      <c r="H97" s="6" t="s">
        <v>16</v>
      </c>
      <c r="I97" s="6">
        <f t="shared" si="7"/>
        <v>3.75</v>
      </c>
      <c r="J97" s="32" t="s">
        <v>17</v>
      </c>
      <c r="K97" s="32">
        <v>50</v>
      </c>
      <c r="L97" s="64">
        <v>5.5</v>
      </c>
      <c r="M97" s="32">
        <f t="shared" si="8"/>
        <v>0.6</v>
      </c>
      <c r="N97" s="21" t="s">
        <v>18</v>
      </c>
      <c r="O97" s="7"/>
      <c r="P97" s="25" t="s">
        <v>19</v>
      </c>
      <c r="Q97">
        <f t="shared" si="9"/>
        <v>30</v>
      </c>
      <c r="R97">
        <f t="shared" si="10"/>
        <v>50</v>
      </c>
      <c r="S97">
        <f t="shared" si="11"/>
        <v>0.6</v>
      </c>
      <c r="T97">
        <f t="shared" si="12"/>
        <v>112.5</v>
      </c>
      <c r="U97">
        <f t="shared" si="13"/>
        <v>112.5</v>
      </c>
    </row>
    <row r="98" spans="1:21" ht="28.8" x14ac:dyDescent="0.3">
      <c r="A98" s="4">
        <v>44830</v>
      </c>
      <c r="B98" s="5" t="s">
        <v>11</v>
      </c>
      <c r="C98" s="6" t="s">
        <v>87</v>
      </c>
      <c r="D98" s="6" t="s">
        <v>73</v>
      </c>
      <c r="E98" s="36" t="s">
        <v>133</v>
      </c>
      <c r="F98" s="6" t="s">
        <v>15</v>
      </c>
      <c r="G98" s="6">
        <v>25</v>
      </c>
      <c r="H98" s="6" t="s">
        <v>84</v>
      </c>
      <c r="I98" s="6">
        <f t="shared" si="7"/>
        <v>3</v>
      </c>
      <c r="J98" s="32" t="s">
        <v>47</v>
      </c>
      <c r="K98" s="32">
        <v>50</v>
      </c>
      <c r="L98" s="64">
        <v>5.5</v>
      </c>
      <c r="M98" s="32">
        <f t="shared" si="8"/>
        <v>0.5</v>
      </c>
      <c r="N98" s="24" t="s">
        <v>35</v>
      </c>
      <c r="O98" s="7"/>
      <c r="P98" s="29" t="s">
        <v>48</v>
      </c>
      <c r="Q98">
        <f t="shared" si="9"/>
        <v>25</v>
      </c>
      <c r="R98">
        <f t="shared" si="10"/>
        <v>50</v>
      </c>
      <c r="S98">
        <f t="shared" si="11"/>
        <v>0.5</v>
      </c>
      <c r="T98">
        <f t="shared" si="12"/>
        <v>75</v>
      </c>
      <c r="U98">
        <f t="shared" si="13"/>
        <v>75</v>
      </c>
    </row>
    <row r="99" spans="1:21" ht="28.8" x14ac:dyDescent="0.3">
      <c r="A99" s="4">
        <v>44830</v>
      </c>
      <c r="B99" s="5" t="s">
        <v>11</v>
      </c>
      <c r="C99" s="6" t="s">
        <v>87</v>
      </c>
      <c r="D99" s="6" t="s">
        <v>73</v>
      </c>
      <c r="E99" s="36" t="s">
        <v>134</v>
      </c>
      <c r="F99" s="6" t="s">
        <v>15</v>
      </c>
      <c r="G99" s="6">
        <v>25</v>
      </c>
      <c r="H99" s="6" t="s">
        <v>75</v>
      </c>
      <c r="I99" s="6">
        <f t="shared" si="7"/>
        <v>1.5</v>
      </c>
      <c r="J99" s="32" t="s">
        <v>47</v>
      </c>
      <c r="K99" s="32">
        <v>50</v>
      </c>
      <c r="L99" s="64">
        <v>5.5</v>
      </c>
      <c r="M99" s="32">
        <f t="shared" si="8"/>
        <v>0.5</v>
      </c>
      <c r="N99" s="24" t="s">
        <v>35</v>
      </c>
      <c r="O99" s="7"/>
      <c r="P99" s="29" t="s">
        <v>48</v>
      </c>
      <c r="Q99">
        <f t="shared" si="9"/>
        <v>25</v>
      </c>
      <c r="R99">
        <f t="shared" si="10"/>
        <v>50</v>
      </c>
      <c r="S99">
        <f t="shared" si="11"/>
        <v>0.5</v>
      </c>
      <c r="T99">
        <f t="shared" si="12"/>
        <v>37.5</v>
      </c>
      <c r="U99">
        <f t="shared" si="13"/>
        <v>37.5</v>
      </c>
    </row>
    <row r="100" spans="1:21" ht="28.8" hidden="1" x14ac:dyDescent="0.3">
      <c r="A100" s="4">
        <v>44830</v>
      </c>
      <c r="B100" s="5" t="s">
        <v>11</v>
      </c>
      <c r="C100" s="6" t="s">
        <v>87</v>
      </c>
      <c r="D100" s="6" t="s">
        <v>73</v>
      </c>
      <c r="E100" s="36" t="s">
        <v>135</v>
      </c>
      <c r="F100" s="6" t="s">
        <v>15</v>
      </c>
      <c r="G100" s="6">
        <v>25</v>
      </c>
      <c r="H100" s="6" t="s">
        <v>84</v>
      </c>
      <c r="I100" s="6">
        <f t="shared" si="7"/>
        <v>3</v>
      </c>
      <c r="J100" s="32" t="s">
        <v>34</v>
      </c>
      <c r="K100" s="32">
        <v>50</v>
      </c>
      <c r="L100" s="64">
        <v>5.5</v>
      </c>
      <c r="M100" s="32">
        <f t="shared" si="8"/>
        <v>0.5</v>
      </c>
      <c r="N100" s="24" t="s">
        <v>35</v>
      </c>
      <c r="O100" s="7"/>
      <c r="P100" s="29" t="s">
        <v>36</v>
      </c>
      <c r="Q100">
        <f t="shared" si="9"/>
        <v>25</v>
      </c>
      <c r="R100">
        <f t="shared" si="10"/>
        <v>50</v>
      </c>
      <c r="S100">
        <f t="shared" si="11"/>
        <v>0.5</v>
      </c>
      <c r="T100">
        <f t="shared" si="12"/>
        <v>75</v>
      </c>
      <c r="U100">
        <f t="shared" si="13"/>
        <v>75</v>
      </c>
    </row>
    <row r="101" spans="1:21" ht="28.8" hidden="1" x14ac:dyDescent="0.3">
      <c r="A101" s="4">
        <v>44830</v>
      </c>
      <c r="B101" s="5" t="s">
        <v>11</v>
      </c>
      <c r="C101" s="6" t="s">
        <v>87</v>
      </c>
      <c r="D101" s="6" t="s">
        <v>73</v>
      </c>
      <c r="E101" s="36" t="s">
        <v>136</v>
      </c>
      <c r="F101" s="6" t="s">
        <v>15</v>
      </c>
      <c r="G101" s="6">
        <v>25</v>
      </c>
      <c r="H101" s="6" t="s">
        <v>84</v>
      </c>
      <c r="I101" s="6">
        <f t="shared" si="7"/>
        <v>3</v>
      </c>
      <c r="J101" s="32" t="s">
        <v>34</v>
      </c>
      <c r="K101" s="32">
        <v>50</v>
      </c>
      <c r="L101" s="64">
        <v>5.5</v>
      </c>
      <c r="M101" s="32">
        <f t="shared" si="8"/>
        <v>0.5</v>
      </c>
      <c r="N101" s="24" t="s">
        <v>35</v>
      </c>
      <c r="O101" s="7"/>
      <c r="P101" s="29" t="s">
        <v>36</v>
      </c>
      <c r="Q101">
        <f t="shared" si="9"/>
        <v>25</v>
      </c>
      <c r="R101">
        <f t="shared" si="10"/>
        <v>50</v>
      </c>
      <c r="S101">
        <f t="shared" si="11"/>
        <v>0.5</v>
      </c>
      <c r="T101">
        <f t="shared" si="12"/>
        <v>75</v>
      </c>
      <c r="U101">
        <f t="shared" si="13"/>
        <v>75</v>
      </c>
    </row>
    <row r="102" spans="1:21" ht="28.8" hidden="1" x14ac:dyDescent="0.3">
      <c r="A102" s="4">
        <v>44831</v>
      </c>
      <c r="B102" s="5" t="s">
        <v>11</v>
      </c>
      <c r="C102" s="6" t="s">
        <v>20</v>
      </c>
      <c r="D102" s="6" t="s">
        <v>37</v>
      </c>
      <c r="E102" s="36" t="s">
        <v>38</v>
      </c>
      <c r="F102" s="6" t="s">
        <v>15</v>
      </c>
      <c r="G102" s="6">
        <v>90</v>
      </c>
      <c r="H102" s="6" t="s">
        <v>16</v>
      </c>
      <c r="I102" s="6">
        <f t="shared" si="7"/>
        <v>3.75</v>
      </c>
      <c r="J102" s="37" t="s">
        <v>39</v>
      </c>
      <c r="K102" s="37">
        <v>100</v>
      </c>
      <c r="L102" s="64">
        <v>5.5</v>
      </c>
      <c r="M102" s="32">
        <f t="shared" si="8"/>
        <v>0.9</v>
      </c>
      <c r="N102" s="21" t="s">
        <v>18</v>
      </c>
      <c r="O102" s="21" t="s">
        <v>18</v>
      </c>
      <c r="P102" s="25" t="s">
        <v>40</v>
      </c>
      <c r="Q102">
        <f t="shared" si="9"/>
        <v>90</v>
      </c>
      <c r="R102">
        <f t="shared" si="10"/>
        <v>100</v>
      </c>
      <c r="S102">
        <f t="shared" si="11"/>
        <v>0.9</v>
      </c>
      <c r="T102">
        <f t="shared" si="12"/>
        <v>337.5</v>
      </c>
      <c r="U102">
        <f t="shared" si="13"/>
        <v>337.5</v>
      </c>
    </row>
    <row r="103" spans="1:21" ht="28.8" hidden="1" x14ac:dyDescent="0.3">
      <c r="A103" s="4">
        <v>44831</v>
      </c>
      <c r="B103" s="5" t="s">
        <v>11</v>
      </c>
      <c r="C103" s="6" t="s">
        <v>20</v>
      </c>
      <c r="D103" s="6" t="s">
        <v>21</v>
      </c>
      <c r="E103" s="36" t="s">
        <v>41</v>
      </c>
      <c r="F103" s="6" t="s">
        <v>15</v>
      </c>
      <c r="G103" s="6">
        <v>45</v>
      </c>
      <c r="H103" s="6" t="s">
        <v>16</v>
      </c>
      <c r="I103" s="6">
        <f t="shared" si="7"/>
        <v>3.75</v>
      </c>
      <c r="J103" s="32" t="s">
        <v>23</v>
      </c>
      <c r="K103" s="32">
        <v>50</v>
      </c>
      <c r="L103" s="32">
        <v>3.5</v>
      </c>
      <c r="M103" s="32">
        <f t="shared" si="8"/>
        <v>0.9</v>
      </c>
      <c r="N103" s="26" t="s">
        <v>24</v>
      </c>
      <c r="O103" s="7"/>
      <c r="P103" s="27" t="s">
        <v>25</v>
      </c>
      <c r="Q103">
        <f t="shared" si="9"/>
        <v>45</v>
      </c>
      <c r="R103">
        <f t="shared" si="10"/>
        <v>50</v>
      </c>
      <c r="S103">
        <f t="shared" si="11"/>
        <v>0.9</v>
      </c>
      <c r="T103">
        <f t="shared" si="12"/>
        <v>168.75</v>
      </c>
      <c r="U103">
        <f t="shared" si="13"/>
        <v>168.75</v>
      </c>
    </row>
    <row r="104" spans="1:21" ht="28.8" x14ac:dyDescent="0.3">
      <c r="A104" s="4">
        <v>44831</v>
      </c>
      <c r="B104" s="5" t="s">
        <v>11</v>
      </c>
      <c r="C104" s="6" t="s">
        <v>76</v>
      </c>
      <c r="D104" s="6" t="s">
        <v>73</v>
      </c>
      <c r="E104" s="36" t="s">
        <v>137</v>
      </c>
      <c r="F104" s="6" t="s">
        <v>15</v>
      </c>
      <c r="G104" s="6">
        <v>25</v>
      </c>
      <c r="H104" s="6" t="s">
        <v>84</v>
      </c>
      <c r="I104" s="6">
        <f t="shared" si="7"/>
        <v>3</v>
      </c>
      <c r="J104" s="32" t="s">
        <v>47</v>
      </c>
      <c r="K104" s="32">
        <v>50</v>
      </c>
      <c r="L104" s="64">
        <v>5.5</v>
      </c>
      <c r="M104" s="32">
        <f t="shared" si="8"/>
        <v>0.5</v>
      </c>
      <c r="N104" s="24" t="s">
        <v>35</v>
      </c>
      <c r="O104" s="7"/>
      <c r="P104" s="29" t="s">
        <v>48</v>
      </c>
      <c r="Q104">
        <f t="shared" si="9"/>
        <v>25</v>
      </c>
      <c r="R104">
        <f t="shared" si="10"/>
        <v>50</v>
      </c>
      <c r="S104">
        <f t="shared" si="11"/>
        <v>0.5</v>
      </c>
      <c r="T104">
        <f t="shared" si="12"/>
        <v>75</v>
      </c>
      <c r="U104">
        <f t="shared" si="13"/>
        <v>75</v>
      </c>
    </row>
    <row r="105" spans="1:21" ht="28.8" x14ac:dyDescent="0.3">
      <c r="A105" s="4">
        <v>44831</v>
      </c>
      <c r="B105" s="5" t="s">
        <v>11</v>
      </c>
      <c r="C105" s="6" t="s">
        <v>76</v>
      </c>
      <c r="D105" s="6" t="s">
        <v>73</v>
      </c>
      <c r="E105" s="36" t="s">
        <v>138</v>
      </c>
      <c r="F105" s="6" t="s">
        <v>15</v>
      </c>
      <c r="G105" s="6">
        <v>25</v>
      </c>
      <c r="H105" s="6" t="s">
        <v>75</v>
      </c>
      <c r="I105" s="6">
        <f t="shared" si="7"/>
        <v>1.5</v>
      </c>
      <c r="J105" s="32" t="s">
        <v>47</v>
      </c>
      <c r="K105" s="32">
        <v>50</v>
      </c>
      <c r="L105" s="64">
        <v>5.5</v>
      </c>
      <c r="M105" s="32">
        <f t="shared" si="8"/>
        <v>0.5</v>
      </c>
      <c r="N105" s="24" t="s">
        <v>35</v>
      </c>
      <c r="O105" s="7"/>
      <c r="P105" s="29" t="s">
        <v>48</v>
      </c>
      <c r="Q105">
        <f t="shared" si="9"/>
        <v>25</v>
      </c>
      <c r="R105">
        <f t="shared" si="10"/>
        <v>50</v>
      </c>
      <c r="S105">
        <f t="shared" si="11"/>
        <v>0.5</v>
      </c>
      <c r="T105">
        <f t="shared" si="12"/>
        <v>37.5</v>
      </c>
      <c r="U105">
        <f t="shared" si="13"/>
        <v>37.5</v>
      </c>
    </row>
    <row r="106" spans="1:21" ht="28.8" x14ac:dyDescent="0.3">
      <c r="A106" s="4">
        <v>44831</v>
      </c>
      <c r="B106" s="5" t="s">
        <v>11</v>
      </c>
      <c r="C106" s="6" t="s">
        <v>12</v>
      </c>
      <c r="D106" s="6" t="s">
        <v>73</v>
      </c>
      <c r="E106" s="36" t="s">
        <v>139</v>
      </c>
      <c r="F106" s="6" t="s">
        <v>15</v>
      </c>
      <c r="G106" s="6">
        <v>25</v>
      </c>
      <c r="H106" s="6" t="s">
        <v>84</v>
      </c>
      <c r="I106" s="6">
        <f t="shared" si="7"/>
        <v>3</v>
      </c>
      <c r="J106" s="32" t="s">
        <v>47</v>
      </c>
      <c r="K106" s="32">
        <v>50</v>
      </c>
      <c r="L106" s="64">
        <v>5.5</v>
      </c>
      <c r="M106" s="32">
        <f t="shared" si="8"/>
        <v>0.5</v>
      </c>
      <c r="N106" s="24" t="s">
        <v>35</v>
      </c>
      <c r="O106" s="7"/>
      <c r="P106" s="29" t="s">
        <v>48</v>
      </c>
      <c r="Q106">
        <f t="shared" si="9"/>
        <v>25</v>
      </c>
      <c r="R106">
        <f t="shared" si="10"/>
        <v>50</v>
      </c>
      <c r="S106">
        <f t="shared" si="11"/>
        <v>0.5</v>
      </c>
      <c r="T106">
        <f t="shared" si="12"/>
        <v>75</v>
      </c>
      <c r="U106">
        <f t="shared" si="13"/>
        <v>75</v>
      </c>
    </row>
    <row r="107" spans="1:21" ht="28.8" x14ac:dyDescent="0.3">
      <c r="A107" s="4">
        <v>44831</v>
      </c>
      <c r="B107" s="5" t="s">
        <v>11</v>
      </c>
      <c r="C107" s="6" t="s">
        <v>12</v>
      </c>
      <c r="D107" s="6" t="s">
        <v>73</v>
      </c>
      <c r="E107" s="36" t="s">
        <v>140</v>
      </c>
      <c r="F107" s="6" t="s">
        <v>15</v>
      </c>
      <c r="G107" s="6">
        <v>25</v>
      </c>
      <c r="H107" s="6" t="s">
        <v>75</v>
      </c>
      <c r="I107" s="6">
        <f t="shared" si="7"/>
        <v>1.5</v>
      </c>
      <c r="J107" s="32" t="s">
        <v>47</v>
      </c>
      <c r="K107" s="32">
        <v>50</v>
      </c>
      <c r="L107" s="64">
        <v>5.5</v>
      </c>
      <c r="M107" s="32">
        <f t="shared" si="8"/>
        <v>0.5</v>
      </c>
      <c r="N107" s="24" t="s">
        <v>35</v>
      </c>
      <c r="O107" s="7"/>
      <c r="P107" s="29" t="s">
        <v>48</v>
      </c>
      <c r="Q107">
        <f t="shared" si="9"/>
        <v>25</v>
      </c>
      <c r="R107">
        <f t="shared" si="10"/>
        <v>50</v>
      </c>
      <c r="S107">
        <f t="shared" si="11"/>
        <v>0.5</v>
      </c>
      <c r="T107">
        <f t="shared" si="12"/>
        <v>37.5</v>
      </c>
      <c r="U107">
        <f t="shared" si="13"/>
        <v>37.5</v>
      </c>
    </row>
    <row r="108" spans="1:21" ht="28.8" hidden="1" x14ac:dyDescent="0.3">
      <c r="A108" s="4">
        <v>44831</v>
      </c>
      <c r="B108" s="5" t="s">
        <v>11</v>
      </c>
      <c r="C108" s="6" t="s">
        <v>12</v>
      </c>
      <c r="D108" s="6" t="s">
        <v>73</v>
      </c>
      <c r="E108" s="36" t="s">
        <v>141</v>
      </c>
      <c r="F108" s="6" t="s">
        <v>15</v>
      </c>
      <c r="G108" s="6">
        <v>25</v>
      </c>
      <c r="H108" s="6" t="s">
        <v>84</v>
      </c>
      <c r="I108" s="6">
        <f t="shared" si="7"/>
        <v>3</v>
      </c>
      <c r="J108" s="32" t="s">
        <v>34</v>
      </c>
      <c r="K108" s="32">
        <v>50</v>
      </c>
      <c r="L108" s="64">
        <v>5.5</v>
      </c>
      <c r="M108" s="32">
        <f t="shared" si="8"/>
        <v>0.5</v>
      </c>
      <c r="N108" s="24" t="s">
        <v>35</v>
      </c>
      <c r="O108" s="7"/>
      <c r="P108" s="29" t="s">
        <v>36</v>
      </c>
      <c r="Q108">
        <f t="shared" si="9"/>
        <v>25</v>
      </c>
      <c r="R108">
        <f t="shared" si="10"/>
        <v>50</v>
      </c>
      <c r="S108">
        <f t="shared" si="11"/>
        <v>0.5</v>
      </c>
      <c r="T108">
        <f t="shared" si="12"/>
        <v>75</v>
      </c>
      <c r="U108">
        <f t="shared" si="13"/>
        <v>75</v>
      </c>
    </row>
    <row r="109" spans="1:21" ht="28.8" x14ac:dyDescent="0.3">
      <c r="A109" s="4">
        <v>44832</v>
      </c>
      <c r="B109" s="5" t="s">
        <v>11</v>
      </c>
      <c r="C109" s="6" t="s">
        <v>76</v>
      </c>
      <c r="D109" s="6" t="s">
        <v>73</v>
      </c>
      <c r="E109" s="36" t="s">
        <v>143</v>
      </c>
      <c r="F109" s="6" t="s">
        <v>15</v>
      </c>
      <c r="G109" s="6">
        <v>25</v>
      </c>
      <c r="H109" s="6" t="s">
        <v>84</v>
      </c>
      <c r="I109" s="6">
        <f t="shared" si="7"/>
        <v>3</v>
      </c>
      <c r="J109" s="32" t="s">
        <v>47</v>
      </c>
      <c r="K109" s="32">
        <v>50</v>
      </c>
      <c r="L109" s="64">
        <v>5.5</v>
      </c>
      <c r="M109" s="32">
        <f t="shared" si="8"/>
        <v>0.5</v>
      </c>
      <c r="N109" s="24" t="s">
        <v>35</v>
      </c>
      <c r="O109" s="7"/>
      <c r="P109" s="29" t="s">
        <v>48</v>
      </c>
      <c r="Q109">
        <f t="shared" si="9"/>
        <v>25</v>
      </c>
      <c r="R109">
        <f t="shared" si="10"/>
        <v>50</v>
      </c>
      <c r="S109">
        <f t="shared" si="11"/>
        <v>0.5</v>
      </c>
      <c r="T109">
        <f t="shared" si="12"/>
        <v>75</v>
      </c>
      <c r="U109">
        <f t="shared" si="13"/>
        <v>75</v>
      </c>
    </row>
    <row r="110" spans="1:21" ht="28.8" hidden="1" x14ac:dyDescent="0.3">
      <c r="A110" s="4">
        <v>44832</v>
      </c>
      <c r="B110" s="5" t="s">
        <v>11</v>
      </c>
      <c r="C110" s="6" t="s">
        <v>76</v>
      </c>
      <c r="D110" s="6" t="s">
        <v>73</v>
      </c>
      <c r="E110" s="36" t="s">
        <v>144</v>
      </c>
      <c r="F110" s="6" t="s">
        <v>15</v>
      </c>
      <c r="G110" s="6">
        <v>25</v>
      </c>
      <c r="H110" s="6" t="s">
        <v>84</v>
      </c>
      <c r="I110" s="6">
        <f t="shared" si="7"/>
        <v>3</v>
      </c>
      <c r="J110" s="32" t="s">
        <v>34</v>
      </c>
      <c r="K110" s="32">
        <v>50</v>
      </c>
      <c r="L110" s="64">
        <v>5.5</v>
      </c>
      <c r="M110" s="32">
        <f t="shared" si="8"/>
        <v>0.5</v>
      </c>
      <c r="N110" s="24" t="s">
        <v>35</v>
      </c>
      <c r="O110" s="7"/>
      <c r="P110" s="29" t="s">
        <v>36</v>
      </c>
      <c r="Q110">
        <f t="shared" si="9"/>
        <v>25</v>
      </c>
      <c r="R110">
        <f t="shared" si="10"/>
        <v>50</v>
      </c>
      <c r="S110">
        <f t="shared" si="11"/>
        <v>0.5</v>
      </c>
      <c r="T110">
        <f t="shared" si="12"/>
        <v>75</v>
      </c>
      <c r="U110">
        <f t="shared" si="13"/>
        <v>75</v>
      </c>
    </row>
    <row r="111" spans="1:21" ht="28.8" hidden="1" x14ac:dyDescent="0.3">
      <c r="A111" s="4">
        <v>44832</v>
      </c>
      <c r="B111" s="5" t="s">
        <v>11</v>
      </c>
      <c r="C111" s="6" t="s">
        <v>76</v>
      </c>
      <c r="D111" s="6" t="s">
        <v>73</v>
      </c>
      <c r="E111" s="36" t="s">
        <v>145</v>
      </c>
      <c r="F111" s="6" t="s">
        <v>15</v>
      </c>
      <c r="G111" s="6">
        <v>25</v>
      </c>
      <c r="H111" s="6" t="s">
        <v>84</v>
      </c>
      <c r="I111" s="6">
        <f t="shared" si="7"/>
        <v>3</v>
      </c>
      <c r="J111" s="32" t="s">
        <v>34</v>
      </c>
      <c r="K111" s="32">
        <v>50</v>
      </c>
      <c r="L111" s="64">
        <v>5.5</v>
      </c>
      <c r="M111" s="32">
        <f t="shared" si="8"/>
        <v>0.5</v>
      </c>
      <c r="N111" s="24" t="s">
        <v>35</v>
      </c>
      <c r="O111" s="7"/>
      <c r="P111" s="29" t="s">
        <v>36</v>
      </c>
      <c r="Q111">
        <f t="shared" si="9"/>
        <v>25</v>
      </c>
      <c r="R111">
        <f t="shared" si="10"/>
        <v>50</v>
      </c>
      <c r="S111">
        <f t="shared" si="11"/>
        <v>0.5</v>
      </c>
      <c r="T111">
        <f t="shared" si="12"/>
        <v>75</v>
      </c>
      <c r="U111">
        <f t="shared" si="13"/>
        <v>75</v>
      </c>
    </row>
    <row r="112" spans="1:21" x14ac:dyDescent="0.3">
      <c r="A112" s="4">
        <v>44832</v>
      </c>
      <c r="B112" s="5" t="s">
        <v>11</v>
      </c>
      <c r="C112" s="6" t="s">
        <v>12</v>
      </c>
      <c r="D112" s="6" t="s">
        <v>13</v>
      </c>
      <c r="E112" s="36" t="s">
        <v>142</v>
      </c>
      <c r="F112" s="6" t="s">
        <v>15</v>
      </c>
      <c r="G112" s="6">
        <v>30</v>
      </c>
      <c r="H112" s="6" t="s">
        <v>16</v>
      </c>
      <c r="I112" s="6">
        <f t="shared" si="7"/>
        <v>3.75</v>
      </c>
      <c r="J112" s="32" t="s">
        <v>43</v>
      </c>
      <c r="K112" s="32">
        <v>50</v>
      </c>
      <c r="L112" s="64">
        <v>5.5</v>
      </c>
      <c r="M112" s="32">
        <f t="shared" si="8"/>
        <v>0.6</v>
      </c>
      <c r="N112" s="21" t="s">
        <v>18</v>
      </c>
      <c r="O112" s="7"/>
      <c r="P112" s="25" t="s">
        <v>40</v>
      </c>
      <c r="Q112">
        <f t="shared" si="9"/>
        <v>30</v>
      </c>
      <c r="R112">
        <f t="shared" si="10"/>
        <v>50</v>
      </c>
      <c r="S112">
        <f t="shared" si="11"/>
        <v>0.6</v>
      </c>
      <c r="T112">
        <f t="shared" si="12"/>
        <v>112.5</v>
      </c>
      <c r="U112">
        <f t="shared" si="13"/>
        <v>112.5</v>
      </c>
    </row>
    <row r="113" spans="1:21" ht="28.8" hidden="1" x14ac:dyDescent="0.3">
      <c r="A113" s="4">
        <v>44832</v>
      </c>
      <c r="B113" s="5" t="s">
        <v>11</v>
      </c>
      <c r="C113" s="6" t="s">
        <v>12</v>
      </c>
      <c r="D113" s="6" t="s">
        <v>146</v>
      </c>
      <c r="E113" s="36" t="s">
        <v>147</v>
      </c>
      <c r="F113" s="6" t="s">
        <v>15</v>
      </c>
      <c r="G113" s="6">
        <v>20</v>
      </c>
      <c r="H113" s="6" t="s">
        <v>16</v>
      </c>
      <c r="I113" s="6">
        <f t="shared" si="7"/>
        <v>3.75</v>
      </c>
      <c r="J113" s="32" t="s">
        <v>34</v>
      </c>
      <c r="K113" s="32">
        <v>50</v>
      </c>
      <c r="L113" s="64">
        <v>5.5</v>
      </c>
      <c r="M113" s="32">
        <f t="shared" si="8"/>
        <v>0.4</v>
      </c>
      <c r="N113" s="24" t="s">
        <v>35</v>
      </c>
      <c r="O113" s="7"/>
      <c r="P113" s="29" t="s">
        <v>36</v>
      </c>
      <c r="Q113">
        <f t="shared" si="9"/>
        <v>20</v>
      </c>
      <c r="R113">
        <f t="shared" si="10"/>
        <v>50</v>
      </c>
      <c r="S113">
        <f t="shared" si="11"/>
        <v>0.4</v>
      </c>
      <c r="T113">
        <f t="shared" si="12"/>
        <v>75</v>
      </c>
      <c r="U113">
        <f t="shared" si="13"/>
        <v>75</v>
      </c>
    </row>
    <row r="114" spans="1:21" ht="28.8" x14ac:dyDescent="0.3">
      <c r="A114" s="4">
        <v>44832</v>
      </c>
      <c r="B114" s="5" t="s">
        <v>11</v>
      </c>
      <c r="C114" s="6" t="s">
        <v>12</v>
      </c>
      <c r="D114" s="6" t="s">
        <v>73</v>
      </c>
      <c r="E114" s="36" t="s">
        <v>148</v>
      </c>
      <c r="F114" s="6" t="s">
        <v>15</v>
      </c>
      <c r="G114" s="6">
        <v>25</v>
      </c>
      <c r="H114" s="6" t="s">
        <v>84</v>
      </c>
      <c r="I114" s="6">
        <f t="shared" si="7"/>
        <v>3</v>
      </c>
      <c r="J114" s="32" t="s">
        <v>47</v>
      </c>
      <c r="K114" s="32">
        <v>50</v>
      </c>
      <c r="L114" s="64">
        <v>5.5</v>
      </c>
      <c r="M114" s="32">
        <f t="shared" si="8"/>
        <v>0.5</v>
      </c>
      <c r="N114" s="24" t="s">
        <v>35</v>
      </c>
      <c r="O114" s="7"/>
      <c r="P114" s="29" t="s">
        <v>48</v>
      </c>
      <c r="Q114">
        <f t="shared" si="9"/>
        <v>25</v>
      </c>
      <c r="R114">
        <f t="shared" si="10"/>
        <v>50</v>
      </c>
      <c r="S114">
        <f t="shared" si="11"/>
        <v>0.5</v>
      </c>
      <c r="T114">
        <f t="shared" si="12"/>
        <v>75</v>
      </c>
      <c r="U114">
        <f t="shared" si="13"/>
        <v>75</v>
      </c>
    </row>
    <row r="115" spans="1:21" ht="28.8" hidden="1" x14ac:dyDescent="0.3">
      <c r="A115" s="4">
        <v>44832</v>
      </c>
      <c r="B115" s="5" t="s">
        <v>11</v>
      </c>
      <c r="C115" s="6" t="s">
        <v>12</v>
      </c>
      <c r="D115" s="6" t="s">
        <v>73</v>
      </c>
      <c r="E115" s="36" t="s">
        <v>149</v>
      </c>
      <c r="F115" s="6" t="s">
        <v>15</v>
      </c>
      <c r="G115" s="6">
        <v>25</v>
      </c>
      <c r="H115" s="6" t="s">
        <v>84</v>
      </c>
      <c r="I115" s="6">
        <f t="shared" si="7"/>
        <v>3</v>
      </c>
      <c r="J115" s="32" t="s">
        <v>34</v>
      </c>
      <c r="K115" s="32">
        <v>50</v>
      </c>
      <c r="L115" s="64">
        <v>5.5</v>
      </c>
      <c r="M115" s="32">
        <f t="shared" si="8"/>
        <v>0.5</v>
      </c>
      <c r="N115" s="24" t="s">
        <v>35</v>
      </c>
      <c r="O115" s="7"/>
      <c r="P115" s="29" t="s">
        <v>36</v>
      </c>
      <c r="Q115">
        <f t="shared" si="9"/>
        <v>25</v>
      </c>
      <c r="R115">
        <f t="shared" si="10"/>
        <v>50</v>
      </c>
      <c r="S115">
        <f t="shared" si="11"/>
        <v>0.5</v>
      </c>
      <c r="T115">
        <f t="shared" si="12"/>
        <v>75</v>
      </c>
      <c r="U115">
        <f t="shared" si="13"/>
        <v>75</v>
      </c>
    </row>
    <row r="116" spans="1:21" ht="28.8" hidden="1" x14ac:dyDescent="0.3">
      <c r="A116" s="4">
        <v>44832</v>
      </c>
      <c r="B116" s="5" t="s">
        <v>11</v>
      </c>
      <c r="C116" s="6" t="s">
        <v>12</v>
      </c>
      <c r="D116" s="6" t="s">
        <v>73</v>
      </c>
      <c r="E116" s="36" t="s">
        <v>150</v>
      </c>
      <c r="F116" s="6" t="s">
        <v>15</v>
      </c>
      <c r="G116" s="6">
        <v>25</v>
      </c>
      <c r="H116" s="6" t="s">
        <v>84</v>
      </c>
      <c r="I116" s="6">
        <f t="shared" si="7"/>
        <v>3</v>
      </c>
      <c r="J116" s="32" t="s">
        <v>34</v>
      </c>
      <c r="K116" s="32">
        <v>50</v>
      </c>
      <c r="L116" s="64">
        <v>5.5</v>
      </c>
      <c r="M116" s="32">
        <f t="shared" si="8"/>
        <v>0.5</v>
      </c>
      <c r="N116" s="24" t="s">
        <v>35</v>
      </c>
      <c r="O116" s="7"/>
      <c r="P116" s="29" t="s">
        <v>36</v>
      </c>
      <c r="Q116">
        <f t="shared" si="9"/>
        <v>25</v>
      </c>
      <c r="R116">
        <f t="shared" si="10"/>
        <v>50</v>
      </c>
      <c r="S116">
        <f t="shared" si="11"/>
        <v>0.5</v>
      </c>
      <c r="T116">
        <f t="shared" si="12"/>
        <v>75</v>
      </c>
      <c r="U116">
        <f t="shared" si="13"/>
        <v>75</v>
      </c>
    </row>
    <row r="117" spans="1:21" ht="28.8" hidden="1" x14ac:dyDescent="0.3">
      <c r="A117" s="4">
        <v>44832</v>
      </c>
      <c r="B117" s="5" t="s">
        <v>11</v>
      </c>
      <c r="C117" s="6" t="s">
        <v>12</v>
      </c>
      <c r="D117" s="6" t="s">
        <v>21</v>
      </c>
      <c r="E117" s="36" t="s">
        <v>53</v>
      </c>
      <c r="F117" s="6" t="s">
        <v>15</v>
      </c>
      <c r="G117" s="6">
        <v>45</v>
      </c>
      <c r="H117" s="6" t="s">
        <v>16</v>
      </c>
      <c r="I117" s="6">
        <f t="shared" si="7"/>
        <v>3.75</v>
      </c>
      <c r="J117" s="32" t="s">
        <v>23</v>
      </c>
      <c r="K117" s="32">
        <v>50</v>
      </c>
      <c r="L117" s="32">
        <v>3.5</v>
      </c>
      <c r="M117" s="32">
        <f t="shared" si="8"/>
        <v>0.9</v>
      </c>
      <c r="N117" s="26" t="s">
        <v>24</v>
      </c>
      <c r="O117" s="7"/>
      <c r="P117" s="27" t="s">
        <v>25</v>
      </c>
      <c r="Q117">
        <f t="shared" si="9"/>
        <v>45</v>
      </c>
      <c r="R117">
        <f t="shared" si="10"/>
        <v>50</v>
      </c>
      <c r="S117">
        <f t="shared" si="11"/>
        <v>0.9</v>
      </c>
      <c r="T117">
        <f t="shared" si="12"/>
        <v>168.75</v>
      </c>
      <c r="U117">
        <f t="shared" si="13"/>
        <v>168.75</v>
      </c>
    </row>
    <row r="118" spans="1:21" x14ac:dyDescent="0.3">
      <c r="A118" s="4">
        <v>44833</v>
      </c>
      <c r="B118" s="5" t="s">
        <v>11</v>
      </c>
      <c r="C118" s="6" t="s">
        <v>20</v>
      </c>
      <c r="D118" s="6" t="s">
        <v>78</v>
      </c>
      <c r="E118" s="36" t="s">
        <v>151</v>
      </c>
      <c r="F118" s="6" t="s">
        <v>15</v>
      </c>
      <c r="G118" s="6">
        <v>30</v>
      </c>
      <c r="H118" s="6" t="s">
        <v>28</v>
      </c>
      <c r="I118" s="6">
        <f t="shared" si="7"/>
        <v>8</v>
      </c>
      <c r="J118" s="32" t="s">
        <v>17</v>
      </c>
      <c r="K118" s="32">
        <v>50</v>
      </c>
      <c r="L118" s="64">
        <v>5.5</v>
      </c>
      <c r="M118" s="32">
        <f t="shared" si="8"/>
        <v>0.6</v>
      </c>
      <c r="N118" s="21" t="s">
        <v>18</v>
      </c>
      <c r="O118" s="7"/>
      <c r="P118" s="25" t="s">
        <v>19</v>
      </c>
      <c r="Q118">
        <f t="shared" si="9"/>
        <v>30</v>
      </c>
      <c r="R118">
        <f t="shared" si="10"/>
        <v>50</v>
      </c>
      <c r="S118">
        <f t="shared" si="11"/>
        <v>0.6</v>
      </c>
      <c r="T118">
        <f t="shared" si="12"/>
        <v>240</v>
      </c>
      <c r="U118">
        <f t="shared" si="13"/>
        <v>240</v>
      </c>
    </row>
    <row r="119" spans="1:21" ht="28.8" hidden="1" x14ac:dyDescent="0.3">
      <c r="A119" s="4">
        <v>44833</v>
      </c>
      <c r="B119" s="5" t="s">
        <v>11</v>
      </c>
      <c r="C119" s="6" t="s">
        <v>20</v>
      </c>
      <c r="D119" s="6" t="s">
        <v>26</v>
      </c>
      <c r="E119" s="36" t="s">
        <v>56</v>
      </c>
      <c r="F119" s="6" t="s">
        <v>15</v>
      </c>
      <c r="G119" s="6">
        <v>60</v>
      </c>
      <c r="H119" s="6" t="s">
        <v>28</v>
      </c>
      <c r="I119" s="6">
        <f t="shared" si="7"/>
        <v>8</v>
      </c>
      <c r="J119" s="37" t="s">
        <v>29</v>
      </c>
      <c r="K119" s="37">
        <v>100</v>
      </c>
      <c r="L119" s="37">
        <v>5.5</v>
      </c>
      <c r="M119" s="32">
        <f t="shared" si="8"/>
        <v>0.6</v>
      </c>
      <c r="N119" s="22" t="s">
        <v>30</v>
      </c>
      <c r="O119" s="22" t="s">
        <v>30</v>
      </c>
      <c r="P119" s="31" t="s">
        <v>31</v>
      </c>
      <c r="Q119">
        <f t="shared" si="9"/>
        <v>60</v>
      </c>
      <c r="R119">
        <f t="shared" si="10"/>
        <v>100</v>
      </c>
      <c r="S119">
        <f t="shared" si="11"/>
        <v>0.6</v>
      </c>
      <c r="T119">
        <f t="shared" si="12"/>
        <v>480</v>
      </c>
      <c r="U119">
        <f t="shared" si="13"/>
        <v>480</v>
      </c>
    </row>
    <row r="120" spans="1:21" ht="28.8" x14ac:dyDescent="0.3">
      <c r="A120" s="4">
        <v>44833</v>
      </c>
      <c r="B120" s="5" t="s">
        <v>11</v>
      </c>
      <c r="C120" s="6" t="s">
        <v>82</v>
      </c>
      <c r="D120" s="6" t="s">
        <v>73</v>
      </c>
      <c r="E120" s="36" t="s">
        <v>152</v>
      </c>
      <c r="F120" s="6" t="s">
        <v>15</v>
      </c>
      <c r="G120" s="6">
        <v>25</v>
      </c>
      <c r="H120" s="6" t="s">
        <v>84</v>
      </c>
      <c r="I120" s="6">
        <f t="shared" si="7"/>
        <v>3</v>
      </c>
      <c r="J120" s="32" t="s">
        <v>47</v>
      </c>
      <c r="K120" s="32">
        <v>50</v>
      </c>
      <c r="L120" s="64">
        <v>5.5</v>
      </c>
      <c r="M120" s="32">
        <f t="shared" si="8"/>
        <v>0.5</v>
      </c>
      <c r="N120" s="24" t="s">
        <v>35</v>
      </c>
      <c r="O120" s="7"/>
      <c r="P120" s="29" t="s">
        <v>48</v>
      </c>
      <c r="Q120">
        <f t="shared" si="9"/>
        <v>25</v>
      </c>
      <c r="R120">
        <f t="shared" si="10"/>
        <v>50</v>
      </c>
      <c r="S120">
        <f t="shared" si="11"/>
        <v>0.5</v>
      </c>
      <c r="T120">
        <f t="shared" si="12"/>
        <v>75</v>
      </c>
      <c r="U120">
        <f t="shared" si="13"/>
        <v>75</v>
      </c>
    </row>
    <row r="121" spans="1:21" ht="28.8" hidden="1" x14ac:dyDescent="0.3">
      <c r="A121" s="4">
        <v>44833</v>
      </c>
      <c r="B121" s="5" t="s">
        <v>11</v>
      </c>
      <c r="C121" s="6" t="s">
        <v>82</v>
      </c>
      <c r="D121" s="6" t="s">
        <v>73</v>
      </c>
      <c r="E121" s="36" t="s">
        <v>153</v>
      </c>
      <c r="F121" s="6" t="s">
        <v>15</v>
      </c>
      <c r="G121" s="6">
        <v>25</v>
      </c>
      <c r="H121" s="6" t="s">
        <v>84</v>
      </c>
      <c r="I121" s="6">
        <f t="shared" si="7"/>
        <v>3</v>
      </c>
      <c r="J121" s="32" t="s">
        <v>34</v>
      </c>
      <c r="K121" s="32">
        <v>50</v>
      </c>
      <c r="L121" s="64">
        <v>5.5</v>
      </c>
      <c r="M121" s="32">
        <f t="shared" si="8"/>
        <v>0.5</v>
      </c>
      <c r="N121" s="24" t="s">
        <v>35</v>
      </c>
      <c r="O121" s="7"/>
      <c r="P121" s="29" t="s">
        <v>36</v>
      </c>
      <c r="Q121">
        <f t="shared" si="9"/>
        <v>25</v>
      </c>
      <c r="R121">
        <f t="shared" si="10"/>
        <v>50</v>
      </c>
      <c r="S121">
        <f t="shared" si="11"/>
        <v>0.5</v>
      </c>
      <c r="T121">
        <f t="shared" si="12"/>
        <v>75</v>
      </c>
      <c r="U121">
        <f t="shared" si="13"/>
        <v>75</v>
      </c>
    </row>
    <row r="122" spans="1:21" ht="28.8" x14ac:dyDescent="0.3">
      <c r="A122" s="4">
        <v>44833</v>
      </c>
      <c r="B122" s="5" t="s">
        <v>11</v>
      </c>
      <c r="C122" s="6" t="s">
        <v>87</v>
      </c>
      <c r="D122" s="6" t="s">
        <v>73</v>
      </c>
      <c r="E122" s="36" t="s">
        <v>154</v>
      </c>
      <c r="F122" s="6" t="s">
        <v>15</v>
      </c>
      <c r="G122" s="6">
        <v>25</v>
      </c>
      <c r="H122" s="6" t="s">
        <v>84</v>
      </c>
      <c r="I122" s="6">
        <f t="shared" si="7"/>
        <v>3</v>
      </c>
      <c r="J122" s="32" t="s">
        <v>47</v>
      </c>
      <c r="K122" s="32">
        <v>50</v>
      </c>
      <c r="L122" s="64">
        <v>5.5</v>
      </c>
      <c r="M122" s="32">
        <f t="shared" si="8"/>
        <v>0.5</v>
      </c>
      <c r="N122" s="24" t="s">
        <v>35</v>
      </c>
      <c r="O122" s="7"/>
      <c r="P122" s="29" t="s">
        <v>48</v>
      </c>
      <c r="Q122">
        <f t="shared" si="9"/>
        <v>25</v>
      </c>
      <c r="R122">
        <f t="shared" si="10"/>
        <v>50</v>
      </c>
      <c r="S122">
        <f t="shared" si="11"/>
        <v>0.5</v>
      </c>
      <c r="T122">
        <f t="shared" si="12"/>
        <v>75</v>
      </c>
      <c r="U122">
        <f t="shared" si="13"/>
        <v>75</v>
      </c>
    </row>
    <row r="123" spans="1:21" ht="28.8" hidden="1" x14ac:dyDescent="0.3">
      <c r="A123" s="4">
        <v>44833</v>
      </c>
      <c r="B123" s="5" t="s">
        <v>11</v>
      </c>
      <c r="C123" s="6" t="s">
        <v>87</v>
      </c>
      <c r="D123" s="6" t="s">
        <v>73</v>
      </c>
      <c r="E123" s="36" t="s">
        <v>155</v>
      </c>
      <c r="F123" s="6" t="s">
        <v>15</v>
      </c>
      <c r="G123" s="6">
        <v>25</v>
      </c>
      <c r="H123" s="6" t="s">
        <v>84</v>
      </c>
      <c r="I123" s="6">
        <f t="shared" si="7"/>
        <v>3</v>
      </c>
      <c r="J123" s="32" t="s">
        <v>34</v>
      </c>
      <c r="K123" s="32">
        <v>50</v>
      </c>
      <c r="L123" s="64">
        <v>5.5</v>
      </c>
      <c r="M123" s="32">
        <f t="shared" si="8"/>
        <v>0.5</v>
      </c>
      <c r="N123" s="24" t="s">
        <v>35</v>
      </c>
      <c r="O123" s="7"/>
      <c r="P123" s="29" t="s">
        <v>36</v>
      </c>
      <c r="Q123">
        <f t="shared" si="9"/>
        <v>25</v>
      </c>
      <c r="R123">
        <f t="shared" si="10"/>
        <v>50</v>
      </c>
      <c r="S123">
        <f t="shared" si="11"/>
        <v>0.5</v>
      </c>
      <c r="T123">
        <f t="shared" si="12"/>
        <v>75</v>
      </c>
      <c r="U123">
        <f t="shared" si="13"/>
        <v>75</v>
      </c>
    </row>
    <row r="124" spans="1:21" ht="28.8" hidden="1" x14ac:dyDescent="0.3">
      <c r="A124" s="4">
        <v>44833</v>
      </c>
      <c r="B124" s="5" t="s">
        <v>11</v>
      </c>
      <c r="C124" s="6" t="s">
        <v>87</v>
      </c>
      <c r="D124" s="6" t="s">
        <v>73</v>
      </c>
      <c r="E124" s="36" t="s">
        <v>156</v>
      </c>
      <c r="F124" s="6" t="s">
        <v>15</v>
      </c>
      <c r="G124" s="6">
        <v>25</v>
      </c>
      <c r="H124" s="6" t="s">
        <v>84</v>
      </c>
      <c r="I124" s="6">
        <f t="shared" si="7"/>
        <v>3</v>
      </c>
      <c r="J124" s="32" t="s">
        <v>34</v>
      </c>
      <c r="K124" s="32">
        <v>50</v>
      </c>
      <c r="L124" s="64">
        <v>5.5</v>
      </c>
      <c r="M124" s="32">
        <f t="shared" si="8"/>
        <v>0.5</v>
      </c>
      <c r="N124" s="24" t="s">
        <v>35</v>
      </c>
      <c r="O124" s="7"/>
      <c r="P124" s="29" t="s">
        <v>36</v>
      </c>
      <c r="Q124">
        <f t="shared" si="9"/>
        <v>25</v>
      </c>
      <c r="R124">
        <f t="shared" si="10"/>
        <v>50</v>
      </c>
      <c r="S124">
        <f t="shared" si="11"/>
        <v>0.5</v>
      </c>
      <c r="T124">
        <f t="shared" si="12"/>
        <v>75</v>
      </c>
      <c r="U124">
        <f t="shared" si="13"/>
        <v>75</v>
      </c>
    </row>
    <row r="125" spans="1:21" ht="28.8" x14ac:dyDescent="0.3">
      <c r="A125" s="4">
        <v>44834</v>
      </c>
      <c r="B125" s="5" t="s">
        <v>11</v>
      </c>
      <c r="C125" s="6" t="s">
        <v>76</v>
      </c>
      <c r="D125" s="6" t="s">
        <v>73</v>
      </c>
      <c r="E125" s="36" t="s">
        <v>157</v>
      </c>
      <c r="F125" s="6" t="s">
        <v>15</v>
      </c>
      <c r="G125" s="6">
        <v>25</v>
      </c>
      <c r="H125" s="6" t="s">
        <v>84</v>
      </c>
      <c r="I125" s="6">
        <f t="shared" si="7"/>
        <v>3</v>
      </c>
      <c r="J125" s="32" t="s">
        <v>47</v>
      </c>
      <c r="K125" s="32">
        <v>50</v>
      </c>
      <c r="L125" s="64">
        <v>5.5</v>
      </c>
      <c r="M125" s="32">
        <f t="shared" si="8"/>
        <v>0.5</v>
      </c>
      <c r="N125" s="24" t="s">
        <v>35</v>
      </c>
      <c r="O125" s="7"/>
      <c r="P125" s="29" t="s">
        <v>48</v>
      </c>
      <c r="Q125">
        <f t="shared" si="9"/>
        <v>25</v>
      </c>
      <c r="R125">
        <f t="shared" si="10"/>
        <v>50</v>
      </c>
      <c r="S125">
        <f t="shared" si="11"/>
        <v>0.5</v>
      </c>
      <c r="T125">
        <f t="shared" si="12"/>
        <v>75</v>
      </c>
      <c r="U125">
        <f t="shared" si="13"/>
        <v>75</v>
      </c>
    </row>
    <row r="126" spans="1:21" ht="28.8" x14ac:dyDescent="0.3">
      <c r="A126" s="4">
        <v>44834</v>
      </c>
      <c r="B126" s="5" t="s">
        <v>11</v>
      </c>
      <c r="C126" s="6" t="s">
        <v>76</v>
      </c>
      <c r="D126" s="6" t="s">
        <v>73</v>
      </c>
      <c r="E126" s="36" t="s">
        <v>158</v>
      </c>
      <c r="F126" s="6" t="s">
        <v>15</v>
      </c>
      <c r="G126" s="6">
        <v>25</v>
      </c>
      <c r="H126" s="6" t="s">
        <v>75</v>
      </c>
      <c r="I126" s="6">
        <f t="shared" si="7"/>
        <v>1.5</v>
      </c>
      <c r="J126" s="32" t="s">
        <v>47</v>
      </c>
      <c r="K126" s="32">
        <v>50</v>
      </c>
      <c r="L126" s="64">
        <v>5.5</v>
      </c>
      <c r="M126" s="32">
        <f t="shared" si="8"/>
        <v>0.5</v>
      </c>
      <c r="N126" s="24" t="s">
        <v>35</v>
      </c>
      <c r="O126" s="7"/>
      <c r="P126" s="29" t="s">
        <v>48</v>
      </c>
      <c r="Q126">
        <f t="shared" si="9"/>
        <v>25</v>
      </c>
      <c r="R126">
        <f t="shared" si="10"/>
        <v>50</v>
      </c>
      <c r="S126">
        <f t="shared" si="11"/>
        <v>0.5</v>
      </c>
      <c r="T126">
        <f t="shared" si="12"/>
        <v>37.5</v>
      </c>
      <c r="U126">
        <f t="shared" si="13"/>
        <v>37.5</v>
      </c>
    </row>
    <row r="127" spans="1:21" ht="28.8" hidden="1" x14ac:dyDescent="0.3">
      <c r="A127" s="4">
        <v>44834</v>
      </c>
      <c r="B127" s="5" t="s">
        <v>11</v>
      </c>
      <c r="C127" s="6" t="s">
        <v>76</v>
      </c>
      <c r="D127" s="6" t="s">
        <v>73</v>
      </c>
      <c r="E127" s="36" t="s">
        <v>159</v>
      </c>
      <c r="F127" s="6" t="s">
        <v>15</v>
      </c>
      <c r="G127" s="6">
        <v>25</v>
      </c>
      <c r="H127" s="6" t="s">
        <v>84</v>
      </c>
      <c r="I127" s="6">
        <f t="shared" si="7"/>
        <v>3</v>
      </c>
      <c r="J127" s="32" t="s">
        <v>34</v>
      </c>
      <c r="K127" s="32">
        <v>50</v>
      </c>
      <c r="L127" s="64">
        <v>5.5</v>
      </c>
      <c r="M127" s="32">
        <f t="shared" si="8"/>
        <v>0.5</v>
      </c>
      <c r="N127" s="24" t="s">
        <v>35</v>
      </c>
      <c r="O127" s="7"/>
      <c r="P127" s="29" t="s">
        <v>36</v>
      </c>
      <c r="Q127">
        <f t="shared" si="9"/>
        <v>25</v>
      </c>
      <c r="R127">
        <f t="shared" si="10"/>
        <v>50</v>
      </c>
      <c r="S127">
        <f t="shared" si="11"/>
        <v>0.5</v>
      </c>
      <c r="T127">
        <f t="shared" si="12"/>
        <v>75</v>
      </c>
      <c r="U127">
        <f t="shared" si="13"/>
        <v>75</v>
      </c>
    </row>
    <row r="128" spans="1:21" x14ac:dyDescent="0.3">
      <c r="A128" s="4">
        <v>44834</v>
      </c>
      <c r="B128" s="5" t="s">
        <v>11</v>
      </c>
      <c r="C128" s="6" t="s">
        <v>12</v>
      </c>
      <c r="D128" s="6" t="s">
        <v>13</v>
      </c>
      <c r="E128" s="36" t="s">
        <v>71</v>
      </c>
      <c r="F128" s="6" t="s">
        <v>15</v>
      </c>
      <c r="G128" s="6">
        <v>30</v>
      </c>
      <c r="H128" s="6" t="s">
        <v>16</v>
      </c>
      <c r="I128" s="6">
        <f t="shared" si="7"/>
        <v>3.75</v>
      </c>
      <c r="J128" s="32" t="s">
        <v>43</v>
      </c>
      <c r="K128" s="32">
        <v>50</v>
      </c>
      <c r="L128" s="64">
        <v>5.5</v>
      </c>
      <c r="M128" s="32">
        <f t="shared" si="8"/>
        <v>0.6</v>
      </c>
      <c r="N128" s="21" t="s">
        <v>18</v>
      </c>
      <c r="O128" s="7"/>
      <c r="P128" s="25" t="s">
        <v>40</v>
      </c>
      <c r="Q128">
        <f t="shared" si="9"/>
        <v>30</v>
      </c>
      <c r="R128">
        <f t="shared" si="10"/>
        <v>50</v>
      </c>
      <c r="S128">
        <f t="shared" si="11"/>
        <v>0.6</v>
      </c>
      <c r="T128">
        <f t="shared" si="12"/>
        <v>112.5</v>
      </c>
      <c r="U128">
        <f t="shared" si="13"/>
        <v>112.5</v>
      </c>
    </row>
    <row r="129" spans="1:21" ht="28.8" hidden="1" x14ac:dyDescent="0.3">
      <c r="A129" s="4">
        <v>44834</v>
      </c>
      <c r="B129" s="5" t="s">
        <v>11</v>
      </c>
      <c r="C129" s="6" t="s">
        <v>12</v>
      </c>
      <c r="D129" s="6" t="s">
        <v>146</v>
      </c>
      <c r="E129" s="36" t="s">
        <v>160</v>
      </c>
      <c r="F129" s="6" t="s">
        <v>15</v>
      </c>
      <c r="G129" s="6">
        <v>20</v>
      </c>
      <c r="H129" s="6" t="s">
        <v>16</v>
      </c>
      <c r="I129" s="6">
        <f t="shared" si="7"/>
        <v>3.75</v>
      </c>
      <c r="J129" s="32" t="s">
        <v>34</v>
      </c>
      <c r="K129" s="32">
        <v>50</v>
      </c>
      <c r="L129" s="64">
        <v>5.5</v>
      </c>
      <c r="M129" s="32">
        <f t="shared" si="8"/>
        <v>0.4</v>
      </c>
      <c r="N129" s="24" t="s">
        <v>35</v>
      </c>
      <c r="O129" s="7"/>
      <c r="P129" s="29" t="s">
        <v>36</v>
      </c>
      <c r="Q129">
        <f t="shared" si="9"/>
        <v>20</v>
      </c>
      <c r="R129">
        <f t="shared" si="10"/>
        <v>50</v>
      </c>
      <c r="S129">
        <f t="shared" si="11"/>
        <v>0.4</v>
      </c>
      <c r="T129">
        <f t="shared" si="12"/>
        <v>75</v>
      </c>
      <c r="U129">
        <f t="shared" si="13"/>
        <v>75</v>
      </c>
    </row>
    <row r="130" spans="1:21" ht="28.8" x14ac:dyDescent="0.3">
      <c r="A130" s="4">
        <v>44834</v>
      </c>
      <c r="B130" s="5" t="s">
        <v>11</v>
      </c>
      <c r="C130" s="6" t="s">
        <v>12</v>
      </c>
      <c r="D130" s="6" t="s">
        <v>73</v>
      </c>
      <c r="E130" s="36" t="s">
        <v>161</v>
      </c>
      <c r="F130" s="6" t="s">
        <v>15</v>
      </c>
      <c r="G130" s="6">
        <v>25</v>
      </c>
      <c r="H130" s="6" t="s">
        <v>84</v>
      </c>
      <c r="I130" s="6">
        <f t="shared" ref="I130:I193" si="14">H130*24</f>
        <v>3</v>
      </c>
      <c r="J130" s="32" t="s">
        <v>47</v>
      </c>
      <c r="K130" s="32">
        <v>50</v>
      </c>
      <c r="L130" s="64">
        <v>5.5</v>
      </c>
      <c r="M130" s="32">
        <f t="shared" ref="M130:M193" si="15">G130/K130</f>
        <v>0.5</v>
      </c>
      <c r="N130" s="24" t="s">
        <v>35</v>
      </c>
      <c r="O130" s="7"/>
      <c r="P130" s="29" t="s">
        <v>48</v>
      </c>
      <c r="Q130">
        <f t="shared" ref="Q130:Q193" si="16">G130</f>
        <v>25</v>
      </c>
      <c r="R130">
        <f t="shared" ref="R130:R193" si="17">K130</f>
        <v>50</v>
      </c>
      <c r="S130">
        <f t="shared" ref="S130:S193" si="18">Q130/R130</f>
        <v>0.5</v>
      </c>
      <c r="T130">
        <f t="shared" ref="T130:T193" si="19">Q130*I130</f>
        <v>75</v>
      </c>
      <c r="U130">
        <f t="shared" ref="U130:U193" si="20">G130*I130</f>
        <v>75</v>
      </c>
    </row>
    <row r="131" spans="1:21" ht="28.8" x14ac:dyDescent="0.3">
      <c r="A131" s="4">
        <v>44834</v>
      </c>
      <c r="B131" s="5" t="s">
        <v>11</v>
      </c>
      <c r="C131" s="6" t="s">
        <v>12</v>
      </c>
      <c r="D131" s="6" t="s">
        <v>73</v>
      </c>
      <c r="E131" s="36" t="s">
        <v>162</v>
      </c>
      <c r="F131" s="6" t="s">
        <v>15</v>
      </c>
      <c r="G131" s="6">
        <v>25</v>
      </c>
      <c r="H131" s="6" t="s">
        <v>75</v>
      </c>
      <c r="I131" s="6">
        <f t="shared" si="14"/>
        <v>1.5</v>
      </c>
      <c r="J131" s="32" t="s">
        <v>47</v>
      </c>
      <c r="K131" s="32">
        <v>50</v>
      </c>
      <c r="L131" s="64">
        <v>5.5</v>
      </c>
      <c r="M131" s="32">
        <f t="shared" si="15"/>
        <v>0.5</v>
      </c>
      <c r="N131" s="24" t="s">
        <v>35</v>
      </c>
      <c r="O131" s="7"/>
      <c r="P131" s="29" t="s">
        <v>48</v>
      </c>
      <c r="Q131">
        <f t="shared" si="16"/>
        <v>25</v>
      </c>
      <c r="R131">
        <f t="shared" si="17"/>
        <v>50</v>
      </c>
      <c r="S131">
        <f t="shared" si="18"/>
        <v>0.5</v>
      </c>
      <c r="T131">
        <f t="shared" si="19"/>
        <v>37.5</v>
      </c>
      <c r="U131">
        <f t="shared" si="20"/>
        <v>37.5</v>
      </c>
    </row>
    <row r="132" spans="1:21" ht="28.8" hidden="1" x14ac:dyDescent="0.3">
      <c r="A132" s="4">
        <v>44834</v>
      </c>
      <c r="B132" s="5" t="s">
        <v>11</v>
      </c>
      <c r="C132" s="6" t="s">
        <v>12</v>
      </c>
      <c r="D132" s="6" t="s">
        <v>73</v>
      </c>
      <c r="E132" s="36" t="s">
        <v>163</v>
      </c>
      <c r="F132" s="6" t="s">
        <v>15</v>
      </c>
      <c r="G132" s="6">
        <v>25</v>
      </c>
      <c r="H132" s="6" t="s">
        <v>84</v>
      </c>
      <c r="I132" s="6">
        <f t="shared" si="14"/>
        <v>3</v>
      </c>
      <c r="J132" s="28" t="s">
        <v>100</v>
      </c>
      <c r="K132" s="28">
        <v>50</v>
      </c>
      <c r="L132" s="64">
        <v>5.5</v>
      </c>
      <c r="M132" s="32">
        <f t="shared" si="15"/>
        <v>0.5</v>
      </c>
      <c r="N132" s="17"/>
      <c r="O132" s="24" t="s">
        <v>35</v>
      </c>
      <c r="P132" s="28"/>
      <c r="Q132">
        <f t="shared" si="16"/>
        <v>25</v>
      </c>
      <c r="R132">
        <f t="shared" si="17"/>
        <v>50</v>
      </c>
      <c r="S132">
        <f t="shared" si="18"/>
        <v>0.5</v>
      </c>
      <c r="T132">
        <f t="shared" si="19"/>
        <v>75</v>
      </c>
      <c r="U132">
        <f t="shared" si="20"/>
        <v>75</v>
      </c>
    </row>
    <row r="133" spans="1:21" ht="28.8" hidden="1" x14ac:dyDescent="0.3">
      <c r="A133" s="4">
        <v>44834</v>
      </c>
      <c r="B133" s="5" t="s">
        <v>11</v>
      </c>
      <c r="C133" s="6" t="s">
        <v>12</v>
      </c>
      <c r="D133" s="6" t="s">
        <v>21</v>
      </c>
      <c r="E133" s="36" t="s">
        <v>60</v>
      </c>
      <c r="F133" s="6" t="s">
        <v>15</v>
      </c>
      <c r="G133" s="6">
        <v>45</v>
      </c>
      <c r="H133" s="6" t="s">
        <v>16</v>
      </c>
      <c r="I133" s="6">
        <f t="shared" si="14"/>
        <v>3.75</v>
      </c>
      <c r="J133" s="32" t="s">
        <v>23</v>
      </c>
      <c r="K133" s="32">
        <v>50</v>
      </c>
      <c r="L133" s="32">
        <v>3.5</v>
      </c>
      <c r="M133" s="32">
        <f t="shared" si="15"/>
        <v>0.9</v>
      </c>
      <c r="N133" s="26" t="s">
        <v>24</v>
      </c>
      <c r="O133" s="7"/>
      <c r="P133" s="27" t="s">
        <v>25</v>
      </c>
      <c r="Q133">
        <f t="shared" si="16"/>
        <v>45</v>
      </c>
      <c r="R133">
        <f t="shared" si="17"/>
        <v>50</v>
      </c>
      <c r="S133">
        <f t="shared" si="18"/>
        <v>0.9</v>
      </c>
      <c r="T133">
        <f t="shared" si="19"/>
        <v>168.75</v>
      </c>
      <c r="U133">
        <f t="shared" si="20"/>
        <v>168.75</v>
      </c>
    </row>
    <row r="134" spans="1:21" ht="28.8" hidden="1" x14ac:dyDescent="0.3">
      <c r="A134" s="4">
        <v>44837</v>
      </c>
      <c r="B134" s="5" t="s">
        <v>11</v>
      </c>
      <c r="C134" s="6" t="s">
        <v>20</v>
      </c>
      <c r="D134" s="6" t="s">
        <v>26</v>
      </c>
      <c r="E134" s="36" t="s">
        <v>27</v>
      </c>
      <c r="F134" s="6" t="s">
        <v>15</v>
      </c>
      <c r="G134" s="6">
        <v>60</v>
      </c>
      <c r="H134" s="6" t="s">
        <v>28</v>
      </c>
      <c r="I134" s="6">
        <f t="shared" si="14"/>
        <v>8</v>
      </c>
      <c r="J134" s="37" t="s">
        <v>29</v>
      </c>
      <c r="K134" s="37">
        <v>100</v>
      </c>
      <c r="L134" s="37">
        <v>5.5</v>
      </c>
      <c r="M134" s="32">
        <f t="shared" si="15"/>
        <v>0.6</v>
      </c>
      <c r="N134" s="22" t="s">
        <v>30</v>
      </c>
      <c r="O134" s="22" t="s">
        <v>30</v>
      </c>
      <c r="P134" s="31" t="s">
        <v>31</v>
      </c>
      <c r="Q134">
        <f t="shared" si="16"/>
        <v>60</v>
      </c>
      <c r="R134">
        <f t="shared" si="17"/>
        <v>100</v>
      </c>
      <c r="S134">
        <f t="shared" si="18"/>
        <v>0.6</v>
      </c>
      <c r="T134">
        <f t="shared" si="19"/>
        <v>480</v>
      </c>
      <c r="U134">
        <f t="shared" si="20"/>
        <v>480</v>
      </c>
    </row>
    <row r="135" spans="1:21" ht="28.8" hidden="1" x14ac:dyDescent="0.3">
      <c r="A135" s="4">
        <v>44837</v>
      </c>
      <c r="B135" s="5" t="s">
        <v>11</v>
      </c>
      <c r="C135" s="6" t="s">
        <v>20</v>
      </c>
      <c r="D135" s="6" t="s">
        <v>21</v>
      </c>
      <c r="E135" s="36" t="s">
        <v>22</v>
      </c>
      <c r="F135" s="6" t="s">
        <v>15</v>
      </c>
      <c r="G135" s="6">
        <v>45</v>
      </c>
      <c r="H135" s="6" t="s">
        <v>16</v>
      </c>
      <c r="I135" s="6">
        <f t="shared" si="14"/>
        <v>3.75</v>
      </c>
      <c r="J135" s="32" t="s">
        <v>23</v>
      </c>
      <c r="K135" s="32">
        <v>50</v>
      </c>
      <c r="L135" s="32">
        <v>3.5</v>
      </c>
      <c r="M135" s="32">
        <f t="shared" si="15"/>
        <v>0.9</v>
      </c>
      <c r="N135" s="26" t="s">
        <v>24</v>
      </c>
      <c r="O135" s="7"/>
      <c r="P135" s="27" t="s">
        <v>25</v>
      </c>
      <c r="Q135">
        <f t="shared" si="16"/>
        <v>45</v>
      </c>
      <c r="R135">
        <f t="shared" si="17"/>
        <v>50</v>
      </c>
      <c r="S135">
        <f t="shared" si="18"/>
        <v>0.9</v>
      </c>
      <c r="T135">
        <f t="shared" si="19"/>
        <v>168.75</v>
      </c>
      <c r="U135">
        <f t="shared" si="20"/>
        <v>168.75</v>
      </c>
    </row>
    <row r="136" spans="1:21" ht="28.8" x14ac:dyDescent="0.3">
      <c r="A136" s="4">
        <v>44837</v>
      </c>
      <c r="B136" s="5" t="s">
        <v>11</v>
      </c>
      <c r="C136" s="6" t="s">
        <v>82</v>
      </c>
      <c r="D136" s="6" t="s">
        <v>73</v>
      </c>
      <c r="E136" s="36" t="s">
        <v>164</v>
      </c>
      <c r="F136" s="6" t="s">
        <v>15</v>
      </c>
      <c r="G136" s="6">
        <v>25</v>
      </c>
      <c r="H136" s="6" t="s">
        <v>84</v>
      </c>
      <c r="I136" s="6">
        <f t="shared" si="14"/>
        <v>3</v>
      </c>
      <c r="J136" s="32" t="s">
        <v>47</v>
      </c>
      <c r="K136" s="32">
        <v>50</v>
      </c>
      <c r="L136" s="64">
        <v>5.5</v>
      </c>
      <c r="M136" s="32">
        <f t="shared" si="15"/>
        <v>0.5</v>
      </c>
      <c r="N136" s="24" t="s">
        <v>35</v>
      </c>
      <c r="O136" s="7"/>
      <c r="P136" s="29" t="s">
        <v>48</v>
      </c>
      <c r="Q136">
        <f t="shared" si="16"/>
        <v>25</v>
      </c>
      <c r="R136">
        <f t="shared" si="17"/>
        <v>50</v>
      </c>
      <c r="S136">
        <f t="shared" si="18"/>
        <v>0.5</v>
      </c>
      <c r="T136">
        <f t="shared" si="19"/>
        <v>75</v>
      </c>
      <c r="U136">
        <f t="shared" si="20"/>
        <v>75</v>
      </c>
    </row>
    <row r="137" spans="1:21" ht="28.8" x14ac:dyDescent="0.3">
      <c r="A137" s="4">
        <v>44837</v>
      </c>
      <c r="B137" s="5" t="s">
        <v>11</v>
      </c>
      <c r="C137" s="6" t="s">
        <v>82</v>
      </c>
      <c r="D137" s="6" t="s">
        <v>73</v>
      </c>
      <c r="E137" s="36" t="s">
        <v>165</v>
      </c>
      <c r="F137" s="6" t="s">
        <v>15</v>
      </c>
      <c r="G137" s="6">
        <v>25</v>
      </c>
      <c r="H137" s="6" t="s">
        <v>75</v>
      </c>
      <c r="I137" s="6">
        <f t="shared" si="14"/>
        <v>1.5</v>
      </c>
      <c r="J137" s="32" t="s">
        <v>47</v>
      </c>
      <c r="K137" s="32">
        <v>50</v>
      </c>
      <c r="L137" s="64">
        <v>5.5</v>
      </c>
      <c r="M137" s="32">
        <f t="shared" si="15"/>
        <v>0.5</v>
      </c>
      <c r="N137" s="24" t="s">
        <v>35</v>
      </c>
      <c r="O137" s="7"/>
      <c r="P137" s="29" t="s">
        <v>48</v>
      </c>
      <c r="Q137">
        <f t="shared" si="16"/>
        <v>25</v>
      </c>
      <c r="R137">
        <f t="shared" si="17"/>
        <v>50</v>
      </c>
      <c r="S137">
        <f t="shared" si="18"/>
        <v>0.5</v>
      </c>
      <c r="T137">
        <f t="shared" si="19"/>
        <v>37.5</v>
      </c>
      <c r="U137">
        <f t="shared" si="20"/>
        <v>37.5</v>
      </c>
    </row>
    <row r="138" spans="1:21" ht="28.8" hidden="1" x14ac:dyDescent="0.3">
      <c r="A138" s="4">
        <v>44837</v>
      </c>
      <c r="B138" s="5" t="s">
        <v>11</v>
      </c>
      <c r="C138" s="6" t="s">
        <v>82</v>
      </c>
      <c r="D138" s="6" t="s">
        <v>73</v>
      </c>
      <c r="E138" s="36" t="s">
        <v>166</v>
      </c>
      <c r="F138" s="6" t="s">
        <v>15</v>
      </c>
      <c r="G138" s="6">
        <v>25</v>
      </c>
      <c r="H138" s="6" t="s">
        <v>84</v>
      </c>
      <c r="I138" s="6">
        <f t="shared" si="14"/>
        <v>3</v>
      </c>
      <c r="J138" s="28" t="s">
        <v>100</v>
      </c>
      <c r="K138" s="28">
        <v>50</v>
      </c>
      <c r="L138" s="64">
        <v>5.5</v>
      </c>
      <c r="M138" s="32">
        <f t="shared" si="15"/>
        <v>0.5</v>
      </c>
      <c r="N138" s="17"/>
      <c r="O138" s="24" t="s">
        <v>35</v>
      </c>
      <c r="P138" s="28"/>
      <c r="Q138">
        <f t="shared" si="16"/>
        <v>25</v>
      </c>
      <c r="R138">
        <f t="shared" si="17"/>
        <v>50</v>
      </c>
      <c r="S138">
        <f t="shared" si="18"/>
        <v>0.5</v>
      </c>
      <c r="T138">
        <f t="shared" si="19"/>
        <v>75</v>
      </c>
      <c r="U138">
        <f t="shared" si="20"/>
        <v>75</v>
      </c>
    </row>
    <row r="139" spans="1:21" x14ac:dyDescent="0.3">
      <c r="A139" s="4">
        <v>44837</v>
      </c>
      <c r="B139" s="5" t="s">
        <v>11</v>
      </c>
      <c r="C139" s="6" t="s">
        <v>12</v>
      </c>
      <c r="D139" s="6" t="s">
        <v>13</v>
      </c>
      <c r="E139" s="36" t="s">
        <v>14</v>
      </c>
      <c r="F139" s="6" t="s">
        <v>15</v>
      </c>
      <c r="G139" s="6">
        <v>30</v>
      </c>
      <c r="H139" s="6" t="s">
        <v>16</v>
      </c>
      <c r="I139" s="6">
        <f t="shared" si="14"/>
        <v>3.75</v>
      </c>
      <c r="J139" s="32" t="s">
        <v>17</v>
      </c>
      <c r="K139" s="32">
        <v>50</v>
      </c>
      <c r="L139" s="64">
        <v>5.5</v>
      </c>
      <c r="M139" s="32">
        <f t="shared" si="15"/>
        <v>0.6</v>
      </c>
      <c r="N139" s="21" t="s">
        <v>18</v>
      </c>
      <c r="O139" s="7"/>
      <c r="P139" s="25" t="s">
        <v>19</v>
      </c>
      <c r="Q139">
        <f t="shared" si="16"/>
        <v>30</v>
      </c>
      <c r="R139">
        <f t="shared" si="17"/>
        <v>50</v>
      </c>
      <c r="S139">
        <f t="shared" si="18"/>
        <v>0.6</v>
      </c>
      <c r="T139">
        <f t="shared" si="19"/>
        <v>112.5</v>
      </c>
      <c r="U139">
        <f t="shared" si="20"/>
        <v>112.5</v>
      </c>
    </row>
    <row r="140" spans="1:21" ht="28.8" hidden="1" x14ac:dyDescent="0.3">
      <c r="A140" s="4">
        <v>44837</v>
      </c>
      <c r="B140" s="5" t="s">
        <v>11</v>
      </c>
      <c r="C140" s="6" t="s">
        <v>12</v>
      </c>
      <c r="D140" s="6" t="s">
        <v>146</v>
      </c>
      <c r="E140" s="36" t="s">
        <v>167</v>
      </c>
      <c r="F140" s="6" t="s">
        <v>15</v>
      </c>
      <c r="G140" s="6">
        <v>20</v>
      </c>
      <c r="H140" s="6" t="s">
        <v>16</v>
      </c>
      <c r="I140" s="6">
        <f t="shared" si="14"/>
        <v>3.75</v>
      </c>
      <c r="J140" s="32" t="s">
        <v>34</v>
      </c>
      <c r="K140" s="32">
        <v>50</v>
      </c>
      <c r="L140" s="64">
        <v>5.5</v>
      </c>
      <c r="M140" s="32">
        <f t="shared" si="15"/>
        <v>0.4</v>
      </c>
      <c r="N140" s="24" t="s">
        <v>35</v>
      </c>
      <c r="O140" s="7"/>
      <c r="P140" s="29" t="s">
        <v>36</v>
      </c>
      <c r="Q140">
        <f t="shared" si="16"/>
        <v>20</v>
      </c>
      <c r="R140">
        <f t="shared" si="17"/>
        <v>50</v>
      </c>
      <c r="S140">
        <f t="shared" si="18"/>
        <v>0.4</v>
      </c>
      <c r="T140">
        <f t="shared" si="19"/>
        <v>75</v>
      </c>
      <c r="U140">
        <f t="shared" si="20"/>
        <v>75</v>
      </c>
    </row>
    <row r="141" spans="1:21" ht="28.8" x14ac:dyDescent="0.3">
      <c r="A141" s="4">
        <v>44837</v>
      </c>
      <c r="B141" s="5" t="s">
        <v>11</v>
      </c>
      <c r="C141" s="6" t="s">
        <v>87</v>
      </c>
      <c r="D141" s="6" t="s">
        <v>73</v>
      </c>
      <c r="E141" s="36" t="s">
        <v>168</v>
      </c>
      <c r="F141" s="6" t="s">
        <v>15</v>
      </c>
      <c r="G141" s="6">
        <v>25</v>
      </c>
      <c r="H141" s="6" t="s">
        <v>84</v>
      </c>
      <c r="I141" s="6">
        <f t="shared" si="14"/>
        <v>3</v>
      </c>
      <c r="J141" s="32" t="s">
        <v>47</v>
      </c>
      <c r="K141" s="32">
        <v>50</v>
      </c>
      <c r="L141" s="64">
        <v>5.5</v>
      </c>
      <c r="M141" s="32">
        <f t="shared" si="15"/>
        <v>0.5</v>
      </c>
      <c r="N141" s="24" t="s">
        <v>35</v>
      </c>
      <c r="O141" s="7"/>
      <c r="P141" s="29" t="s">
        <v>48</v>
      </c>
      <c r="Q141">
        <f t="shared" si="16"/>
        <v>25</v>
      </c>
      <c r="R141">
        <f t="shared" si="17"/>
        <v>50</v>
      </c>
      <c r="S141">
        <f t="shared" si="18"/>
        <v>0.5</v>
      </c>
      <c r="T141">
        <f t="shared" si="19"/>
        <v>75</v>
      </c>
      <c r="U141">
        <f t="shared" si="20"/>
        <v>75</v>
      </c>
    </row>
    <row r="142" spans="1:21" ht="28.8" x14ac:dyDescent="0.3">
      <c r="A142" s="4">
        <v>44837</v>
      </c>
      <c r="B142" s="5" t="s">
        <v>11</v>
      </c>
      <c r="C142" s="6" t="s">
        <v>87</v>
      </c>
      <c r="D142" s="6" t="s">
        <v>73</v>
      </c>
      <c r="E142" s="36" t="s">
        <v>169</v>
      </c>
      <c r="F142" s="6" t="s">
        <v>15</v>
      </c>
      <c r="G142" s="6">
        <v>25</v>
      </c>
      <c r="H142" s="6" t="s">
        <v>75</v>
      </c>
      <c r="I142" s="6">
        <f t="shared" si="14"/>
        <v>1.5</v>
      </c>
      <c r="J142" s="32" t="s">
        <v>47</v>
      </c>
      <c r="K142" s="32">
        <v>50</v>
      </c>
      <c r="L142" s="64">
        <v>5.5</v>
      </c>
      <c r="M142" s="32">
        <f t="shared" si="15"/>
        <v>0.5</v>
      </c>
      <c r="N142" s="24" t="s">
        <v>35</v>
      </c>
      <c r="O142" s="7"/>
      <c r="P142" s="29" t="s">
        <v>48</v>
      </c>
      <c r="Q142">
        <f t="shared" si="16"/>
        <v>25</v>
      </c>
      <c r="R142">
        <f t="shared" si="17"/>
        <v>50</v>
      </c>
      <c r="S142">
        <f t="shared" si="18"/>
        <v>0.5</v>
      </c>
      <c r="T142">
        <f t="shared" si="19"/>
        <v>37.5</v>
      </c>
      <c r="U142">
        <f t="shared" si="20"/>
        <v>37.5</v>
      </c>
    </row>
    <row r="143" spans="1:21" ht="28.8" hidden="1" x14ac:dyDescent="0.3">
      <c r="A143" s="4">
        <v>44837</v>
      </c>
      <c r="B143" s="5" t="s">
        <v>11</v>
      </c>
      <c r="C143" s="6" t="s">
        <v>87</v>
      </c>
      <c r="D143" s="6" t="s">
        <v>73</v>
      </c>
      <c r="E143" s="36" t="s">
        <v>170</v>
      </c>
      <c r="F143" s="6" t="s">
        <v>15</v>
      </c>
      <c r="G143" s="6">
        <v>25</v>
      </c>
      <c r="H143" s="6" t="s">
        <v>84</v>
      </c>
      <c r="I143" s="6">
        <f t="shared" si="14"/>
        <v>3</v>
      </c>
      <c r="J143" s="28" t="s">
        <v>100</v>
      </c>
      <c r="K143" s="28">
        <v>50</v>
      </c>
      <c r="L143" s="64">
        <v>5.5</v>
      </c>
      <c r="M143" s="32">
        <f t="shared" si="15"/>
        <v>0.5</v>
      </c>
      <c r="N143" s="17"/>
      <c r="O143" s="24" t="s">
        <v>35</v>
      </c>
      <c r="P143" s="28"/>
      <c r="Q143">
        <f t="shared" si="16"/>
        <v>25</v>
      </c>
      <c r="R143">
        <f t="shared" si="17"/>
        <v>50</v>
      </c>
      <c r="S143">
        <f t="shared" si="18"/>
        <v>0.5</v>
      </c>
      <c r="T143">
        <f t="shared" si="19"/>
        <v>75</v>
      </c>
      <c r="U143">
        <f t="shared" si="20"/>
        <v>75</v>
      </c>
    </row>
    <row r="144" spans="1:21" ht="28.8" hidden="1" x14ac:dyDescent="0.3">
      <c r="A144" s="4">
        <v>44838</v>
      </c>
      <c r="B144" s="5" t="s">
        <v>11</v>
      </c>
      <c r="C144" s="6" t="s">
        <v>20</v>
      </c>
      <c r="D144" s="6" t="s">
        <v>21</v>
      </c>
      <c r="E144" s="36" t="s">
        <v>41</v>
      </c>
      <c r="F144" s="6" t="s">
        <v>15</v>
      </c>
      <c r="G144" s="6">
        <v>45</v>
      </c>
      <c r="H144" s="6" t="s">
        <v>16</v>
      </c>
      <c r="I144" s="6">
        <f t="shared" si="14"/>
        <v>3.75</v>
      </c>
      <c r="J144" s="32" t="s">
        <v>23</v>
      </c>
      <c r="K144" s="32">
        <v>50</v>
      </c>
      <c r="L144" s="32">
        <v>3.5</v>
      </c>
      <c r="M144" s="32">
        <f t="shared" si="15"/>
        <v>0.9</v>
      </c>
      <c r="N144" s="26" t="s">
        <v>24</v>
      </c>
      <c r="O144" s="7"/>
      <c r="P144" s="27" t="s">
        <v>25</v>
      </c>
      <c r="Q144">
        <f t="shared" si="16"/>
        <v>45</v>
      </c>
      <c r="R144">
        <f t="shared" si="17"/>
        <v>50</v>
      </c>
      <c r="S144">
        <f t="shared" si="18"/>
        <v>0.9</v>
      </c>
      <c r="T144">
        <f t="shared" si="19"/>
        <v>168.75</v>
      </c>
      <c r="U144">
        <f t="shared" si="20"/>
        <v>168.75</v>
      </c>
    </row>
    <row r="145" spans="1:21" ht="28.8" x14ac:dyDescent="0.3">
      <c r="A145" s="4">
        <v>44838</v>
      </c>
      <c r="B145" s="5" t="s">
        <v>11</v>
      </c>
      <c r="C145" s="6" t="s">
        <v>76</v>
      </c>
      <c r="D145" s="6" t="s">
        <v>73</v>
      </c>
      <c r="E145" s="36" t="s">
        <v>171</v>
      </c>
      <c r="F145" s="6" t="s">
        <v>15</v>
      </c>
      <c r="G145" s="6">
        <v>25</v>
      </c>
      <c r="H145" s="6" t="s">
        <v>84</v>
      </c>
      <c r="I145" s="6">
        <f t="shared" si="14"/>
        <v>3</v>
      </c>
      <c r="J145" s="32" t="s">
        <v>47</v>
      </c>
      <c r="K145" s="32">
        <v>50</v>
      </c>
      <c r="L145" s="64">
        <v>5.5</v>
      </c>
      <c r="M145" s="32">
        <f t="shared" si="15"/>
        <v>0.5</v>
      </c>
      <c r="N145" s="24" t="s">
        <v>35</v>
      </c>
      <c r="O145" s="7"/>
      <c r="P145" s="29" t="s">
        <v>48</v>
      </c>
      <c r="Q145">
        <f t="shared" si="16"/>
        <v>25</v>
      </c>
      <c r="R145">
        <f t="shared" si="17"/>
        <v>50</v>
      </c>
      <c r="S145">
        <f t="shared" si="18"/>
        <v>0.5</v>
      </c>
      <c r="T145">
        <f t="shared" si="19"/>
        <v>75</v>
      </c>
      <c r="U145">
        <f t="shared" si="20"/>
        <v>75</v>
      </c>
    </row>
    <row r="146" spans="1:21" ht="28.8" x14ac:dyDescent="0.3">
      <c r="A146" s="4">
        <v>44838</v>
      </c>
      <c r="B146" s="5" t="s">
        <v>11</v>
      </c>
      <c r="C146" s="6" t="s">
        <v>76</v>
      </c>
      <c r="D146" s="6" t="s">
        <v>73</v>
      </c>
      <c r="E146" s="36" t="s">
        <v>172</v>
      </c>
      <c r="F146" s="6" t="s">
        <v>15</v>
      </c>
      <c r="G146" s="6">
        <v>25</v>
      </c>
      <c r="H146" s="6" t="s">
        <v>84</v>
      </c>
      <c r="I146" s="6">
        <f t="shared" si="14"/>
        <v>3</v>
      </c>
      <c r="J146" s="32" t="s">
        <v>47</v>
      </c>
      <c r="K146" s="32">
        <v>50</v>
      </c>
      <c r="L146" s="64">
        <v>5.5</v>
      </c>
      <c r="M146" s="32">
        <f t="shared" si="15"/>
        <v>0.5</v>
      </c>
      <c r="N146" s="24" t="s">
        <v>35</v>
      </c>
      <c r="O146" s="7"/>
      <c r="P146" s="29" t="s">
        <v>48</v>
      </c>
      <c r="Q146">
        <f t="shared" si="16"/>
        <v>25</v>
      </c>
      <c r="R146">
        <f t="shared" si="17"/>
        <v>50</v>
      </c>
      <c r="S146">
        <f t="shared" si="18"/>
        <v>0.5</v>
      </c>
      <c r="T146">
        <f t="shared" si="19"/>
        <v>75</v>
      </c>
      <c r="U146">
        <f t="shared" si="20"/>
        <v>75</v>
      </c>
    </row>
    <row r="147" spans="1:21" ht="28.8" x14ac:dyDescent="0.3">
      <c r="A147" s="4">
        <v>44838</v>
      </c>
      <c r="B147" s="5" t="s">
        <v>11</v>
      </c>
      <c r="C147" s="6" t="s">
        <v>76</v>
      </c>
      <c r="D147" s="6" t="s">
        <v>73</v>
      </c>
      <c r="E147" s="36" t="s">
        <v>173</v>
      </c>
      <c r="F147" s="6" t="s">
        <v>15</v>
      </c>
      <c r="G147" s="6">
        <v>25</v>
      </c>
      <c r="H147" s="6" t="s">
        <v>75</v>
      </c>
      <c r="I147" s="6">
        <f t="shared" si="14"/>
        <v>1.5</v>
      </c>
      <c r="J147" s="32" t="s">
        <v>47</v>
      </c>
      <c r="K147" s="32">
        <v>50</v>
      </c>
      <c r="L147" s="64">
        <v>5.5</v>
      </c>
      <c r="M147" s="32">
        <f t="shared" si="15"/>
        <v>0.5</v>
      </c>
      <c r="N147" s="24" t="s">
        <v>35</v>
      </c>
      <c r="O147" s="7"/>
      <c r="P147" s="29" t="s">
        <v>48</v>
      </c>
      <c r="Q147">
        <f t="shared" si="16"/>
        <v>25</v>
      </c>
      <c r="R147">
        <f t="shared" si="17"/>
        <v>50</v>
      </c>
      <c r="S147">
        <f t="shared" si="18"/>
        <v>0.5</v>
      </c>
      <c r="T147">
        <f t="shared" si="19"/>
        <v>37.5</v>
      </c>
      <c r="U147">
        <f t="shared" si="20"/>
        <v>37.5</v>
      </c>
    </row>
    <row r="148" spans="1:21" ht="28.8" x14ac:dyDescent="0.3">
      <c r="A148" s="4">
        <v>44838</v>
      </c>
      <c r="B148" s="5" t="s">
        <v>11</v>
      </c>
      <c r="C148" s="6" t="s">
        <v>12</v>
      </c>
      <c r="D148" s="6" t="s">
        <v>73</v>
      </c>
      <c r="E148" s="36" t="s">
        <v>174</v>
      </c>
      <c r="F148" s="6" t="s">
        <v>15</v>
      </c>
      <c r="G148" s="6">
        <v>25</v>
      </c>
      <c r="H148" s="6" t="s">
        <v>84</v>
      </c>
      <c r="I148" s="6">
        <f t="shared" si="14"/>
        <v>3</v>
      </c>
      <c r="J148" s="32" t="s">
        <v>47</v>
      </c>
      <c r="K148" s="32">
        <v>50</v>
      </c>
      <c r="L148" s="64">
        <v>5.5</v>
      </c>
      <c r="M148" s="32">
        <f t="shared" si="15"/>
        <v>0.5</v>
      </c>
      <c r="N148" s="24" t="s">
        <v>35</v>
      </c>
      <c r="O148" s="7"/>
      <c r="P148" s="29" t="s">
        <v>48</v>
      </c>
      <c r="Q148">
        <f t="shared" si="16"/>
        <v>25</v>
      </c>
      <c r="R148">
        <f t="shared" si="17"/>
        <v>50</v>
      </c>
      <c r="S148">
        <f t="shared" si="18"/>
        <v>0.5</v>
      </c>
      <c r="T148">
        <f t="shared" si="19"/>
        <v>75</v>
      </c>
      <c r="U148">
        <f t="shared" si="20"/>
        <v>75</v>
      </c>
    </row>
    <row r="149" spans="1:21" ht="28.8" x14ac:dyDescent="0.3">
      <c r="A149" s="4">
        <v>44838</v>
      </c>
      <c r="B149" s="5" t="s">
        <v>11</v>
      </c>
      <c r="C149" s="6" t="s">
        <v>12</v>
      </c>
      <c r="D149" s="6" t="s">
        <v>73</v>
      </c>
      <c r="E149" s="36" t="s">
        <v>175</v>
      </c>
      <c r="F149" s="6" t="s">
        <v>15</v>
      </c>
      <c r="G149" s="6">
        <v>25</v>
      </c>
      <c r="H149" s="6" t="s">
        <v>75</v>
      </c>
      <c r="I149" s="6">
        <f t="shared" si="14"/>
        <v>1.5</v>
      </c>
      <c r="J149" s="32" t="s">
        <v>47</v>
      </c>
      <c r="K149" s="32">
        <v>50</v>
      </c>
      <c r="L149" s="64">
        <v>5.5</v>
      </c>
      <c r="M149" s="32">
        <f t="shared" si="15"/>
        <v>0.5</v>
      </c>
      <c r="N149" s="24" t="s">
        <v>35</v>
      </c>
      <c r="O149" s="7"/>
      <c r="P149" s="29" t="s">
        <v>48</v>
      </c>
      <c r="Q149">
        <f t="shared" si="16"/>
        <v>25</v>
      </c>
      <c r="R149">
        <f t="shared" si="17"/>
        <v>50</v>
      </c>
      <c r="S149">
        <f t="shared" si="18"/>
        <v>0.5</v>
      </c>
      <c r="T149">
        <f t="shared" si="19"/>
        <v>37.5</v>
      </c>
      <c r="U149">
        <f t="shared" si="20"/>
        <v>37.5</v>
      </c>
    </row>
    <row r="150" spans="1:21" ht="28.8" hidden="1" x14ac:dyDescent="0.3">
      <c r="A150" s="4">
        <v>44838</v>
      </c>
      <c r="B150" s="5" t="s">
        <v>11</v>
      </c>
      <c r="C150" s="6" t="s">
        <v>12</v>
      </c>
      <c r="D150" s="6" t="s">
        <v>73</v>
      </c>
      <c r="E150" s="36" t="s">
        <v>176</v>
      </c>
      <c r="F150" s="6" t="s">
        <v>15</v>
      </c>
      <c r="G150" s="6">
        <v>25</v>
      </c>
      <c r="H150" s="6" t="s">
        <v>84</v>
      </c>
      <c r="I150" s="6">
        <f t="shared" si="14"/>
        <v>3</v>
      </c>
      <c r="J150" s="32" t="s">
        <v>34</v>
      </c>
      <c r="K150" s="32">
        <v>50</v>
      </c>
      <c r="L150" s="64">
        <v>5.5</v>
      </c>
      <c r="M150" s="32">
        <f t="shared" si="15"/>
        <v>0.5</v>
      </c>
      <c r="N150" s="24" t="s">
        <v>35</v>
      </c>
      <c r="O150" s="7"/>
      <c r="P150" s="29" t="s">
        <v>36</v>
      </c>
      <c r="Q150">
        <f t="shared" si="16"/>
        <v>25</v>
      </c>
      <c r="R150">
        <f t="shared" si="17"/>
        <v>50</v>
      </c>
      <c r="S150">
        <f t="shared" si="18"/>
        <v>0.5</v>
      </c>
      <c r="T150">
        <f t="shared" si="19"/>
        <v>75</v>
      </c>
      <c r="U150">
        <f t="shared" si="20"/>
        <v>75</v>
      </c>
    </row>
    <row r="151" spans="1:21" ht="28.8" x14ac:dyDescent="0.3">
      <c r="A151" s="4">
        <v>44839</v>
      </c>
      <c r="B151" s="5" t="s">
        <v>11</v>
      </c>
      <c r="C151" s="6" t="s">
        <v>76</v>
      </c>
      <c r="D151" s="6" t="s">
        <v>73</v>
      </c>
      <c r="E151" s="36" t="s">
        <v>178</v>
      </c>
      <c r="F151" s="6" t="s">
        <v>15</v>
      </c>
      <c r="G151" s="6">
        <v>25</v>
      </c>
      <c r="H151" s="6" t="s">
        <v>84</v>
      </c>
      <c r="I151" s="6">
        <f t="shared" si="14"/>
        <v>3</v>
      </c>
      <c r="J151" s="32" t="s">
        <v>47</v>
      </c>
      <c r="K151" s="32">
        <v>50</v>
      </c>
      <c r="L151" s="64">
        <v>5.5</v>
      </c>
      <c r="M151" s="32">
        <f t="shared" si="15"/>
        <v>0.5</v>
      </c>
      <c r="N151" s="24" t="s">
        <v>35</v>
      </c>
      <c r="O151" s="7"/>
      <c r="P151" s="29" t="s">
        <v>48</v>
      </c>
      <c r="Q151">
        <f t="shared" si="16"/>
        <v>25</v>
      </c>
      <c r="R151">
        <f t="shared" si="17"/>
        <v>50</v>
      </c>
      <c r="S151">
        <f t="shared" si="18"/>
        <v>0.5</v>
      </c>
      <c r="T151">
        <f t="shared" si="19"/>
        <v>75</v>
      </c>
      <c r="U151">
        <f t="shared" si="20"/>
        <v>75</v>
      </c>
    </row>
    <row r="152" spans="1:21" ht="28.8" x14ac:dyDescent="0.3">
      <c r="A152" s="4">
        <v>44839</v>
      </c>
      <c r="B152" s="5" t="s">
        <v>11</v>
      </c>
      <c r="C152" s="6" t="s">
        <v>76</v>
      </c>
      <c r="D152" s="6" t="s">
        <v>73</v>
      </c>
      <c r="E152" s="36" t="s">
        <v>179</v>
      </c>
      <c r="F152" s="6" t="s">
        <v>15</v>
      </c>
      <c r="G152" s="6">
        <v>25</v>
      </c>
      <c r="H152" s="6" t="s">
        <v>84</v>
      </c>
      <c r="I152" s="6">
        <f t="shared" si="14"/>
        <v>3</v>
      </c>
      <c r="J152" s="32" t="s">
        <v>47</v>
      </c>
      <c r="K152" s="32">
        <v>50</v>
      </c>
      <c r="L152" s="64">
        <v>5.5</v>
      </c>
      <c r="M152" s="32">
        <f t="shared" si="15"/>
        <v>0.5</v>
      </c>
      <c r="N152" s="24" t="s">
        <v>35</v>
      </c>
      <c r="O152" s="7"/>
      <c r="P152" s="29" t="s">
        <v>48</v>
      </c>
      <c r="Q152">
        <f t="shared" si="16"/>
        <v>25</v>
      </c>
      <c r="R152">
        <f t="shared" si="17"/>
        <v>50</v>
      </c>
      <c r="S152">
        <f t="shared" si="18"/>
        <v>0.5</v>
      </c>
      <c r="T152">
        <f t="shared" si="19"/>
        <v>75</v>
      </c>
      <c r="U152">
        <f t="shared" si="20"/>
        <v>75</v>
      </c>
    </row>
    <row r="153" spans="1:21" ht="28.8" hidden="1" x14ac:dyDescent="0.3">
      <c r="A153" s="4">
        <v>44839</v>
      </c>
      <c r="B153" s="5" t="s">
        <v>11</v>
      </c>
      <c r="C153" s="6" t="s">
        <v>76</v>
      </c>
      <c r="D153" s="6" t="s">
        <v>73</v>
      </c>
      <c r="E153" s="36" t="s">
        <v>180</v>
      </c>
      <c r="F153" s="6" t="s">
        <v>15</v>
      </c>
      <c r="G153" s="6">
        <v>25</v>
      </c>
      <c r="H153" s="6" t="s">
        <v>84</v>
      </c>
      <c r="I153" s="6">
        <f t="shared" si="14"/>
        <v>3</v>
      </c>
      <c r="J153" s="32" t="s">
        <v>34</v>
      </c>
      <c r="K153" s="32">
        <v>50</v>
      </c>
      <c r="L153" s="64">
        <v>5.5</v>
      </c>
      <c r="M153" s="32">
        <f t="shared" si="15"/>
        <v>0.5</v>
      </c>
      <c r="N153" s="24" t="s">
        <v>35</v>
      </c>
      <c r="O153" s="7"/>
      <c r="P153" s="29" t="s">
        <v>36</v>
      </c>
      <c r="Q153">
        <f t="shared" si="16"/>
        <v>25</v>
      </c>
      <c r="R153">
        <f t="shared" si="17"/>
        <v>50</v>
      </c>
      <c r="S153">
        <f t="shared" si="18"/>
        <v>0.5</v>
      </c>
      <c r="T153">
        <f t="shared" si="19"/>
        <v>75</v>
      </c>
      <c r="U153">
        <f t="shared" si="20"/>
        <v>75</v>
      </c>
    </row>
    <row r="154" spans="1:21" x14ac:dyDescent="0.3">
      <c r="A154" s="4">
        <v>44839</v>
      </c>
      <c r="B154" s="5" t="s">
        <v>11</v>
      </c>
      <c r="C154" s="6" t="s">
        <v>12</v>
      </c>
      <c r="D154" s="6" t="s">
        <v>13</v>
      </c>
      <c r="E154" s="36" t="s">
        <v>177</v>
      </c>
      <c r="F154" s="6" t="s">
        <v>15</v>
      </c>
      <c r="G154" s="6">
        <v>30</v>
      </c>
      <c r="H154" s="6" t="s">
        <v>16</v>
      </c>
      <c r="I154" s="6">
        <f t="shared" si="14"/>
        <v>3.75</v>
      </c>
      <c r="J154" s="32" t="s">
        <v>43</v>
      </c>
      <c r="K154" s="32">
        <v>50</v>
      </c>
      <c r="L154" s="64">
        <v>5.5</v>
      </c>
      <c r="M154" s="32">
        <f t="shared" si="15"/>
        <v>0.6</v>
      </c>
      <c r="N154" s="21" t="s">
        <v>18</v>
      </c>
      <c r="O154" s="7"/>
      <c r="P154" s="25" t="s">
        <v>40</v>
      </c>
      <c r="Q154">
        <f t="shared" si="16"/>
        <v>30</v>
      </c>
      <c r="R154">
        <f t="shared" si="17"/>
        <v>50</v>
      </c>
      <c r="S154">
        <f t="shared" si="18"/>
        <v>0.6</v>
      </c>
      <c r="T154">
        <f t="shared" si="19"/>
        <v>112.5</v>
      </c>
      <c r="U154">
        <f t="shared" si="20"/>
        <v>112.5</v>
      </c>
    </row>
    <row r="155" spans="1:21" ht="28.8" hidden="1" x14ac:dyDescent="0.3">
      <c r="A155" s="4">
        <v>44839</v>
      </c>
      <c r="B155" s="5" t="s">
        <v>11</v>
      </c>
      <c r="C155" s="6" t="s">
        <v>12</v>
      </c>
      <c r="D155" s="6" t="s">
        <v>146</v>
      </c>
      <c r="E155" s="36" t="s">
        <v>181</v>
      </c>
      <c r="F155" s="6" t="s">
        <v>15</v>
      </c>
      <c r="G155" s="6">
        <v>20</v>
      </c>
      <c r="H155" s="6" t="s">
        <v>16</v>
      </c>
      <c r="I155" s="6">
        <f t="shared" si="14"/>
        <v>3.75</v>
      </c>
      <c r="J155" s="32" t="s">
        <v>34</v>
      </c>
      <c r="K155" s="32">
        <v>50</v>
      </c>
      <c r="L155" s="64">
        <v>5.5</v>
      </c>
      <c r="M155" s="32">
        <f t="shared" si="15"/>
        <v>0.4</v>
      </c>
      <c r="N155" s="24" t="s">
        <v>35</v>
      </c>
      <c r="O155" s="7"/>
      <c r="P155" s="29" t="s">
        <v>36</v>
      </c>
      <c r="Q155">
        <f t="shared" si="16"/>
        <v>20</v>
      </c>
      <c r="R155">
        <f t="shared" si="17"/>
        <v>50</v>
      </c>
      <c r="S155">
        <f t="shared" si="18"/>
        <v>0.4</v>
      </c>
      <c r="T155">
        <f t="shared" si="19"/>
        <v>75</v>
      </c>
      <c r="U155">
        <f t="shared" si="20"/>
        <v>75</v>
      </c>
    </row>
    <row r="156" spans="1:21" ht="28.8" x14ac:dyDescent="0.3">
      <c r="A156" s="4">
        <v>44839</v>
      </c>
      <c r="B156" s="5" t="s">
        <v>11</v>
      </c>
      <c r="C156" s="6" t="s">
        <v>12</v>
      </c>
      <c r="D156" s="6" t="s">
        <v>73</v>
      </c>
      <c r="E156" s="36" t="s">
        <v>182</v>
      </c>
      <c r="F156" s="6" t="s">
        <v>15</v>
      </c>
      <c r="G156" s="6">
        <v>25</v>
      </c>
      <c r="H156" s="6" t="s">
        <v>84</v>
      </c>
      <c r="I156" s="6">
        <f t="shared" si="14"/>
        <v>3</v>
      </c>
      <c r="J156" s="32" t="s">
        <v>47</v>
      </c>
      <c r="K156" s="32">
        <v>50</v>
      </c>
      <c r="L156" s="64">
        <v>5.5</v>
      </c>
      <c r="M156" s="32">
        <f t="shared" si="15"/>
        <v>0.5</v>
      </c>
      <c r="N156" s="24" t="s">
        <v>35</v>
      </c>
      <c r="O156" s="7"/>
      <c r="P156" s="29" t="s">
        <v>48</v>
      </c>
      <c r="Q156">
        <f t="shared" si="16"/>
        <v>25</v>
      </c>
      <c r="R156">
        <f t="shared" si="17"/>
        <v>50</v>
      </c>
      <c r="S156">
        <f t="shared" si="18"/>
        <v>0.5</v>
      </c>
      <c r="T156">
        <f t="shared" si="19"/>
        <v>75</v>
      </c>
      <c r="U156">
        <f t="shared" si="20"/>
        <v>75</v>
      </c>
    </row>
    <row r="157" spans="1:21" ht="28.8" x14ac:dyDescent="0.3">
      <c r="A157" s="4">
        <v>44839</v>
      </c>
      <c r="B157" s="5" t="s">
        <v>11</v>
      </c>
      <c r="C157" s="6" t="s">
        <v>12</v>
      </c>
      <c r="D157" s="6" t="s">
        <v>73</v>
      </c>
      <c r="E157" s="36" t="s">
        <v>183</v>
      </c>
      <c r="F157" s="6" t="s">
        <v>15</v>
      </c>
      <c r="G157" s="6">
        <v>25</v>
      </c>
      <c r="H157" s="6" t="s">
        <v>84</v>
      </c>
      <c r="I157" s="6">
        <f t="shared" si="14"/>
        <v>3</v>
      </c>
      <c r="J157" s="32" t="s">
        <v>47</v>
      </c>
      <c r="K157" s="32">
        <v>50</v>
      </c>
      <c r="L157" s="64">
        <v>5.5</v>
      </c>
      <c r="M157" s="32">
        <f t="shared" si="15"/>
        <v>0.5</v>
      </c>
      <c r="N157" s="24" t="s">
        <v>35</v>
      </c>
      <c r="O157" s="7"/>
      <c r="P157" s="29" t="s">
        <v>48</v>
      </c>
      <c r="Q157">
        <f t="shared" si="16"/>
        <v>25</v>
      </c>
      <c r="R157">
        <f t="shared" si="17"/>
        <v>50</v>
      </c>
      <c r="S157">
        <f t="shared" si="18"/>
        <v>0.5</v>
      </c>
      <c r="T157">
        <f t="shared" si="19"/>
        <v>75</v>
      </c>
      <c r="U157">
        <f t="shared" si="20"/>
        <v>75</v>
      </c>
    </row>
    <row r="158" spans="1:21" ht="28.8" hidden="1" x14ac:dyDescent="0.3">
      <c r="A158" s="4">
        <v>44839</v>
      </c>
      <c r="B158" s="5" t="s">
        <v>11</v>
      </c>
      <c r="C158" s="6" t="s">
        <v>12</v>
      </c>
      <c r="D158" s="6" t="s">
        <v>73</v>
      </c>
      <c r="E158" s="36" t="s">
        <v>184</v>
      </c>
      <c r="F158" s="6" t="s">
        <v>15</v>
      </c>
      <c r="G158" s="6">
        <v>25</v>
      </c>
      <c r="H158" s="6" t="s">
        <v>84</v>
      </c>
      <c r="I158" s="6">
        <f t="shared" si="14"/>
        <v>3</v>
      </c>
      <c r="J158" s="28" t="s">
        <v>100</v>
      </c>
      <c r="K158" s="28">
        <v>50</v>
      </c>
      <c r="L158" s="64">
        <v>5.5</v>
      </c>
      <c r="M158" s="32">
        <f t="shared" si="15"/>
        <v>0.5</v>
      </c>
      <c r="N158" s="17"/>
      <c r="O158" s="24" t="s">
        <v>35</v>
      </c>
      <c r="P158" s="28"/>
      <c r="Q158">
        <f t="shared" si="16"/>
        <v>25</v>
      </c>
      <c r="R158">
        <f t="shared" si="17"/>
        <v>50</v>
      </c>
      <c r="S158">
        <f t="shared" si="18"/>
        <v>0.5</v>
      </c>
      <c r="T158">
        <f t="shared" si="19"/>
        <v>75</v>
      </c>
      <c r="U158">
        <f t="shared" si="20"/>
        <v>75</v>
      </c>
    </row>
    <row r="159" spans="1:21" ht="28.8" hidden="1" x14ac:dyDescent="0.3">
      <c r="A159" s="4">
        <v>44839</v>
      </c>
      <c r="B159" s="5" t="s">
        <v>11</v>
      </c>
      <c r="C159" s="6" t="s">
        <v>12</v>
      </c>
      <c r="D159" s="6" t="s">
        <v>21</v>
      </c>
      <c r="E159" s="36" t="s">
        <v>53</v>
      </c>
      <c r="F159" s="6" t="s">
        <v>15</v>
      </c>
      <c r="G159" s="6">
        <v>45</v>
      </c>
      <c r="H159" s="6" t="s">
        <v>16</v>
      </c>
      <c r="I159" s="6">
        <f t="shared" si="14"/>
        <v>3.75</v>
      </c>
      <c r="J159" s="32" t="s">
        <v>23</v>
      </c>
      <c r="K159" s="32">
        <v>50</v>
      </c>
      <c r="L159" s="32">
        <v>3.5</v>
      </c>
      <c r="M159" s="32">
        <f t="shared" si="15"/>
        <v>0.9</v>
      </c>
      <c r="N159" s="26" t="s">
        <v>24</v>
      </c>
      <c r="O159" s="7"/>
      <c r="P159" s="27" t="s">
        <v>25</v>
      </c>
      <c r="Q159">
        <f t="shared" si="16"/>
        <v>45</v>
      </c>
      <c r="R159">
        <f t="shared" si="17"/>
        <v>50</v>
      </c>
      <c r="S159">
        <f t="shared" si="18"/>
        <v>0.9</v>
      </c>
      <c r="T159">
        <f t="shared" si="19"/>
        <v>168.75</v>
      </c>
      <c r="U159">
        <f t="shared" si="20"/>
        <v>168.75</v>
      </c>
    </row>
    <row r="160" spans="1:21" ht="28.8" hidden="1" x14ac:dyDescent="0.3">
      <c r="A160" s="4">
        <v>44840</v>
      </c>
      <c r="B160" s="5" t="s">
        <v>11</v>
      </c>
      <c r="C160" s="6" t="s">
        <v>20</v>
      </c>
      <c r="D160" s="6" t="s">
        <v>26</v>
      </c>
      <c r="E160" s="36" t="s">
        <v>56</v>
      </c>
      <c r="F160" s="6" t="s">
        <v>15</v>
      </c>
      <c r="G160" s="6">
        <v>60</v>
      </c>
      <c r="H160" s="6" t="s">
        <v>28</v>
      </c>
      <c r="I160" s="6">
        <f t="shared" si="14"/>
        <v>8</v>
      </c>
      <c r="J160" s="37" t="s">
        <v>29</v>
      </c>
      <c r="K160" s="37">
        <v>100</v>
      </c>
      <c r="L160" s="37">
        <v>5.5</v>
      </c>
      <c r="M160" s="32">
        <f t="shared" si="15"/>
        <v>0.6</v>
      </c>
      <c r="N160" s="22" t="s">
        <v>30</v>
      </c>
      <c r="O160" s="22" t="s">
        <v>30</v>
      </c>
      <c r="P160" s="31" t="s">
        <v>31</v>
      </c>
      <c r="Q160">
        <f t="shared" si="16"/>
        <v>60</v>
      </c>
      <c r="R160">
        <f t="shared" si="17"/>
        <v>100</v>
      </c>
      <c r="S160">
        <f t="shared" si="18"/>
        <v>0.6</v>
      </c>
      <c r="T160">
        <f t="shared" si="19"/>
        <v>480</v>
      </c>
      <c r="U160">
        <f t="shared" si="20"/>
        <v>480</v>
      </c>
    </row>
    <row r="161" spans="1:21" ht="28.8" x14ac:dyDescent="0.3">
      <c r="A161" s="4">
        <v>44840</v>
      </c>
      <c r="B161" s="5" t="s">
        <v>11</v>
      </c>
      <c r="C161" s="6" t="s">
        <v>82</v>
      </c>
      <c r="D161" s="6" t="s">
        <v>73</v>
      </c>
      <c r="E161" s="36" t="s">
        <v>185</v>
      </c>
      <c r="F161" s="6" t="s">
        <v>15</v>
      </c>
      <c r="G161" s="6">
        <v>25</v>
      </c>
      <c r="H161" s="6" t="s">
        <v>84</v>
      </c>
      <c r="I161" s="6">
        <f t="shared" si="14"/>
        <v>3</v>
      </c>
      <c r="J161" s="32" t="s">
        <v>47</v>
      </c>
      <c r="K161" s="32">
        <v>50</v>
      </c>
      <c r="L161" s="64">
        <v>5.5</v>
      </c>
      <c r="M161" s="32">
        <f t="shared" si="15"/>
        <v>0.5</v>
      </c>
      <c r="N161" s="24" t="s">
        <v>35</v>
      </c>
      <c r="O161" s="7"/>
      <c r="P161" s="29" t="s">
        <v>48</v>
      </c>
      <c r="Q161">
        <f t="shared" si="16"/>
        <v>25</v>
      </c>
      <c r="R161">
        <f t="shared" si="17"/>
        <v>50</v>
      </c>
      <c r="S161">
        <f t="shared" si="18"/>
        <v>0.5</v>
      </c>
      <c r="T161">
        <f t="shared" si="19"/>
        <v>75</v>
      </c>
      <c r="U161">
        <f t="shared" si="20"/>
        <v>75</v>
      </c>
    </row>
    <row r="162" spans="1:21" ht="28.8" x14ac:dyDescent="0.3">
      <c r="A162" s="4">
        <v>44840</v>
      </c>
      <c r="B162" s="5" t="s">
        <v>11</v>
      </c>
      <c r="C162" s="6" t="s">
        <v>82</v>
      </c>
      <c r="D162" s="6" t="s">
        <v>73</v>
      </c>
      <c r="E162" s="36" t="s">
        <v>186</v>
      </c>
      <c r="F162" s="6" t="s">
        <v>15</v>
      </c>
      <c r="G162" s="6">
        <v>25</v>
      </c>
      <c r="H162" s="6" t="s">
        <v>84</v>
      </c>
      <c r="I162" s="6">
        <f t="shared" si="14"/>
        <v>3</v>
      </c>
      <c r="J162" s="32" t="s">
        <v>47</v>
      </c>
      <c r="K162" s="32">
        <v>50</v>
      </c>
      <c r="L162" s="64">
        <v>5.5</v>
      </c>
      <c r="M162" s="32">
        <f t="shared" si="15"/>
        <v>0.5</v>
      </c>
      <c r="N162" s="24" t="s">
        <v>35</v>
      </c>
      <c r="O162" s="7"/>
      <c r="P162" s="29" t="s">
        <v>48</v>
      </c>
      <c r="Q162">
        <f t="shared" si="16"/>
        <v>25</v>
      </c>
      <c r="R162">
        <f t="shared" si="17"/>
        <v>50</v>
      </c>
      <c r="S162">
        <f t="shared" si="18"/>
        <v>0.5</v>
      </c>
      <c r="T162">
        <f t="shared" si="19"/>
        <v>75</v>
      </c>
      <c r="U162">
        <f t="shared" si="20"/>
        <v>75</v>
      </c>
    </row>
    <row r="163" spans="1:21" ht="28.8" hidden="1" x14ac:dyDescent="0.3">
      <c r="A163" s="4">
        <v>44840</v>
      </c>
      <c r="B163" s="5" t="s">
        <v>11</v>
      </c>
      <c r="C163" s="6" t="s">
        <v>82</v>
      </c>
      <c r="D163" s="6" t="s">
        <v>73</v>
      </c>
      <c r="E163" s="36" t="s">
        <v>187</v>
      </c>
      <c r="F163" s="6" t="s">
        <v>15</v>
      </c>
      <c r="G163" s="6">
        <v>25</v>
      </c>
      <c r="H163" s="6" t="s">
        <v>84</v>
      </c>
      <c r="I163" s="6">
        <f t="shared" si="14"/>
        <v>3</v>
      </c>
      <c r="J163" s="32" t="s">
        <v>34</v>
      </c>
      <c r="K163" s="32">
        <v>50</v>
      </c>
      <c r="L163" s="64">
        <v>5.5</v>
      </c>
      <c r="M163" s="32">
        <f t="shared" si="15"/>
        <v>0.5</v>
      </c>
      <c r="N163" s="24" t="s">
        <v>35</v>
      </c>
      <c r="O163" s="7"/>
      <c r="P163" s="29" t="s">
        <v>36</v>
      </c>
      <c r="Q163">
        <f t="shared" si="16"/>
        <v>25</v>
      </c>
      <c r="R163">
        <f t="shared" si="17"/>
        <v>50</v>
      </c>
      <c r="S163">
        <f t="shared" si="18"/>
        <v>0.5</v>
      </c>
      <c r="T163">
        <f t="shared" si="19"/>
        <v>75</v>
      </c>
      <c r="U163">
        <f t="shared" si="20"/>
        <v>75</v>
      </c>
    </row>
    <row r="164" spans="1:21" ht="28.8" x14ac:dyDescent="0.3">
      <c r="A164" s="4">
        <v>44840</v>
      </c>
      <c r="B164" s="5" t="s">
        <v>11</v>
      </c>
      <c r="C164" s="6" t="s">
        <v>87</v>
      </c>
      <c r="D164" s="6" t="s">
        <v>73</v>
      </c>
      <c r="E164" s="36" t="s">
        <v>188</v>
      </c>
      <c r="F164" s="6" t="s">
        <v>15</v>
      </c>
      <c r="G164" s="6">
        <v>25</v>
      </c>
      <c r="H164" s="6" t="s">
        <v>84</v>
      </c>
      <c r="I164" s="6">
        <f t="shared" si="14"/>
        <v>3</v>
      </c>
      <c r="J164" s="32" t="s">
        <v>47</v>
      </c>
      <c r="K164" s="32">
        <v>50</v>
      </c>
      <c r="L164" s="64">
        <v>5.5</v>
      </c>
      <c r="M164" s="32">
        <f t="shared" si="15"/>
        <v>0.5</v>
      </c>
      <c r="N164" s="24" t="s">
        <v>35</v>
      </c>
      <c r="O164" s="7"/>
      <c r="P164" s="29" t="s">
        <v>48</v>
      </c>
      <c r="Q164">
        <f t="shared" si="16"/>
        <v>25</v>
      </c>
      <c r="R164">
        <f t="shared" si="17"/>
        <v>50</v>
      </c>
      <c r="S164">
        <f t="shared" si="18"/>
        <v>0.5</v>
      </c>
      <c r="T164">
        <f t="shared" si="19"/>
        <v>75</v>
      </c>
      <c r="U164">
        <f t="shared" si="20"/>
        <v>75</v>
      </c>
    </row>
    <row r="165" spans="1:21" ht="28.8" x14ac:dyDescent="0.3">
      <c r="A165" s="4">
        <v>44840</v>
      </c>
      <c r="B165" s="5" t="s">
        <v>11</v>
      </c>
      <c r="C165" s="6" t="s">
        <v>87</v>
      </c>
      <c r="D165" s="6" t="s">
        <v>73</v>
      </c>
      <c r="E165" s="36" t="s">
        <v>189</v>
      </c>
      <c r="F165" s="6" t="s">
        <v>15</v>
      </c>
      <c r="G165" s="6">
        <v>25</v>
      </c>
      <c r="H165" s="6" t="s">
        <v>84</v>
      </c>
      <c r="I165" s="6">
        <f t="shared" si="14"/>
        <v>3</v>
      </c>
      <c r="J165" s="32" t="s">
        <v>47</v>
      </c>
      <c r="K165" s="32">
        <v>50</v>
      </c>
      <c r="L165" s="64">
        <v>5.5</v>
      </c>
      <c r="M165" s="32">
        <f t="shared" si="15"/>
        <v>0.5</v>
      </c>
      <c r="N165" s="24" t="s">
        <v>35</v>
      </c>
      <c r="O165" s="7"/>
      <c r="P165" s="29" t="s">
        <v>48</v>
      </c>
      <c r="Q165">
        <f t="shared" si="16"/>
        <v>25</v>
      </c>
      <c r="R165">
        <f t="shared" si="17"/>
        <v>50</v>
      </c>
      <c r="S165">
        <f t="shared" si="18"/>
        <v>0.5</v>
      </c>
      <c r="T165">
        <f t="shared" si="19"/>
        <v>75</v>
      </c>
      <c r="U165">
        <f t="shared" si="20"/>
        <v>75</v>
      </c>
    </row>
    <row r="166" spans="1:21" ht="28.8" hidden="1" x14ac:dyDescent="0.3">
      <c r="A166" s="4">
        <v>44840</v>
      </c>
      <c r="B166" s="5" t="s">
        <v>11</v>
      </c>
      <c r="C166" s="6" t="s">
        <v>87</v>
      </c>
      <c r="D166" s="6" t="s">
        <v>73</v>
      </c>
      <c r="E166" s="36" t="s">
        <v>190</v>
      </c>
      <c r="F166" s="6" t="s">
        <v>15</v>
      </c>
      <c r="G166" s="6">
        <v>25</v>
      </c>
      <c r="H166" s="6" t="s">
        <v>84</v>
      </c>
      <c r="I166" s="6">
        <f t="shared" si="14"/>
        <v>3</v>
      </c>
      <c r="J166" s="32" t="s">
        <v>34</v>
      </c>
      <c r="K166" s="32">
        <v>50</v>
      </c>
      <c r="L166" s="64">
        <v>5.5</v>
      </c>
      <c r="M166" s="32">
        <f t="shared" si="15"/>
        <v>0.5</v>
      </c>
      <c r="N166" s="24" t="s">
        <v>35</v>
      </c>
      <c r="O166" s="7"/>
      <c r="P166" s="29" t="s">
        <v>36</v>
      </c>
      <c r="Q166">
        <f t="shared" si="16"/>
        <v>25</v>
      </c>
      <c r="R166">
        <f t="shared" si="17"/>
        <v>50</v>
      </c>
      <c r="S166">
        <f t="shared" si="18"/>
        <v>0.5</v>
      </c>
      <c r="T166">
        <f t="shared" si="19"/>
        <v>75</v>
      </c>
      <c r="U166">
        <f t="shared" si="20"/>
        <v>75</v>
      </c>
    </row>
    <row r="167" spans="1:21" ht="28.8" x14ac:dyDescent="0.3">
      <c r="A167" s="4">
        <v>44841</v>
      </c>
      <c r="B167" s="5" t="s">
        <v>11</v>
      </c>
      <c r="C167" s="6" t="s">
        <v>76</v>
      </c>
      <c r="D167" s="6" t="s">
        <v>73</v>
      </c>
      <c r="E167" s="36" t="s">
        <v>191</v>
      </c>
      <c r="F167" s="6" t="s">
        <v>15</v>
      </c>
      <c r="G167" s="6">
        <v>25</v>
      </c>
      <c r="H167" s="6" t="s">
        <v>84</v>
      </c>
      <c r="I167" s="6">
        <f t="shared" si="14"/>
        <v>3</v>
      </c>
      <c r="J167" s="32" t="s">
        <v>47</v>
      </c>
      <c r="K167" s="32">
        <v>50</v>
      </c>
      <c r="L167" s="64">
        <v>5.5</v>
      </c>
      <c r="M167" s="32">
        <f t="shared" si="15"/>
        <v>0.5</v>
      </c>
      <c r="N167" s="24" t="s">
        <v>35</v>
      </c>
      <c r="O167" s="7"/>
      <c r="P167" s="29" t="s">
        <v>48</v>
      </c>
      <c r="Q167">
        <f t="shared" si="16"/>
        <v>25</v>
      </c>
      <c r="R167">
        <f t="shared" si="17"/>
        <v>50</v>
      </c>
      <c r="S167">
        <f t="shared" si="18"/>
        <v>0.5</v>
      </c>
      <c r="T167">
        <f t="shared" si="19"/>
        <v>75</v>
      </c>
      <c r="U167">
        <f t="shared" si="20"/>
        <v>75</v>
      </c>
    </row>
    <row r="168" spans="1:21" ht="28.8" x14ac:dyDescent="0.3">
      <c r="A168" s="4">
        <v>44841</v>
      </c>
      <c r="B168" s="5" t="s">
        <v>11</v>
      </c>
      <c r="C168" s="6" t="s">
        <v>76</v>
      </c>
      <c r="D168" s="6" t="s">
        <v>73</v>
      </c>
      <c r="E168" s="36" t="s">
        <v>192</v>
      </c>
      <c r="F168" s="6" t="s">
        <v>15</v>
      </c>
      <c r="G168" s="6">
        <v>25</v>
      </c>
      <c r="H168" s="6" t="s">
        <v>75</v>
      </c>
      <c r="I168" s="6">
        <f t="shared" si="14"/>
        <v>1.5</v>
      </c>
      <c r="J168" s="32" t="s">
        <v>47</v>
      </c>
      <c r="K168" s="32">
        <v>50</v>
      </c>
      <c r="L168" s="64">
        <v>5.5</v>
      </c>
      <c r="M168" s="32">
        <f t="shared" si="15"/>
        <v>0.5</v>
      </c>
      <c r="N168" s="24" t="s">
        <v>35</v>
      </c>
      <c r="O168" s="7"/>
      <c r="P168" s="29" t="s">
        <v>48</v>
      </c>
      <c r="Q168">
        <f t="shared" si="16"/>
        <v>25</v>
      </c>
      <c r="R168">
        <f t="shared" si="17"/>
        <v>50</v>
      </c>
      <c r="S168">
        <f t="shared" si="18"/>
        <v>0.5</v>
      </c>
      <c r="T168">
        <f t="shared" si="19"/>
        <v>37.5</v>
      </c>
      <c r="U168">
        <f t="shared" si="20"/>
        <v>37.5</v>
      </c>
    </row>
    <row r="169" spans="1:21" ht="28.8" hidden="1" x14ac:dyDescent="0.3">
      <c r="A169" s="4">
        <v>44841</v>
      </c>
      <c r="B169" s="5" t="s">
        <v>11</v>
      </c>
      <c r="C169" s="6" t="s">
        <v>76</v>
      </c>
      <c r="D169" s="6" t="s">
        <v>73</v>
      </c>
      <c r="E169" s="36" t="s">
        <v>193</v>
      </c>
      <c r="F169" s="6" t="s">
        <v>15</v>
      </c>
      <c r="G169" s="6">
        <v>25</v>
      </c>
      <c r="H169" s="6" t="s">
        <v>84</v>
      </c>
      <c r="I169" s="6">
        <f t="shared" si="14"/>
        <v>3</v>
      </c>
      <c r="J169" s="32" t="s">
        <v>34</v>
      </c>
      <c r="K169" s="32">
        <v>50</v>
      </c>
      <c r="L169" s="64">
        <v>5.5</v>
      </c>
      <c r="M169" s="32">
        <f t="shared" si="15"/>
        <v>0.5</v>
      </c>
      <c r="N169" s="24" t="s">
        <v>35</v>
      </c>
      <c r="O169" s="7"/>
      <c r="P169" s="29" t="s">
        <v>36</v>
      </c>
      <c r="Q169">
        <f t="shared" si="16"/>
        <v>25</v>
      </c>
      <c r="R169">
        <f t="shared" si="17"/>
        <v>50</v>
      </c>
      <c r="S169">
        <f t="shared" si="18"/>
        <v>0.5</v>
      </c>
      <c r="T169">
        <f t="shared" si="19"/>
        <v>75</v>
      </c>
      <c r="U169">
        <f t="shared" si="20"/>
        <v>75</v>
      </c>
    </row>
    <row r="170" spans="1:21" x14ac:dyDescent="0.3">
      <c r="A170" s="4">
        <v>44841</v>
      </c>
      <c r="B170" s="5" t="s">
        <v>11</v>
      </c>
      <c r="C170" s="6" t="s">
        <v>12</v>
      </c>
      <c r="D170" s="6" t="s">
        <v>13</v>
      </c>
      <c r="E170" s="36" t="s">
        <v>71</v>
      </c>
      <c r="F170" s="6" t="s">
        <v>15</v>
      </c>
      <c r="G170" s="6">
        <v>30</v>
      </c>
      <c r="H170" s="6" t="s">
        <v>16</v>
      </c>
      <c r="I170" s="6">
        <f t="shared" si="14"/>
        <v>3.75</v>
      </c>
      <c r="J170" s="32" t="s">
        <v>43</v>
      </c>
      <c r="K170" s="32">
        <v>50</v>
      </c>
      <c r="L170" s="64">
        <v>5.5</v>
      </c>
      <c r="M170" s="32">
        <f t="shared" si="15"/>
        <v>0.6</v>
      </c>
      <c r="N170" s="21" t="s">
        <v>18</v>
      </c>
      <c r="O170" s="7"/>
      <c r="P170" s="25" t="s">
        <v>40</v>
      </c>
      <c r="Q170">
        <f t="shared" si="16"/>
        <v>30</v>
      </c>
      <c r="R170">
        <f t="shared" si="17"/>
        <v>50</v>
      </c>
      <c r="S170">
        <f t="shared" si="18"/>
        <v>0.6</v>
      </c>
      <c r="T170">
        <f t="shared" si="19"/>
        <v>112.5</v>
      </c>
      <c r="U170">
        <f t="shared" si="20"/>
        <v>112.5</v>
      </c>
    </row>
    <row r="171" spans="1:21" ht="28.8" hidden="1" x14ac:dyDescent="0.3">
      <c r="A171" s="4">
        <v>44841</v>
      </c>
      <c r="B171" s="5" t="s">
        <v>11</v>
      </c>
      <c r="C171" s="6" t="s">
        <v>12</v>
      </c>
      <c r="D171" s="18" t="s">
        <v>146</v>
      </c>
      <c r="E171" s="36" t="s">
        <v>194</v>
      </c>
      <c r="F171" s="6" t="s">
        <v>15</v>
      </c>
      <c r="G171" s="6">
        <v>20</v>
      </c>
      <c r="H171" s="6" t="s">
        <v>16</v>
      </c>
      <c r="I171" s="6">
        <f t="shared" si="14"/>
        <v>3.75</v>
      </c>
      <c r="J171" s="32" t="s">
        <v>34</v>
      </c>
      <c r="K171" s="32">
        <v>50</v>
      </c>
      <c r="L171" s="64">
        <v>5.5</v>
      </c>
      <c r="M171" s="32">
        <f t="shared" si="15"/>
        <v>0.4</v>
      </c>
      <c r="N171" s="24" t="s">
        <v>35</v>
      </c>
      <c r="O171" s="7"/>
      <c r="P171" s="29" t="s">
        <v>36</v>
      </c>
      <c r="Q171">
        <f t="shared" si="16"/>
        <v>20</v>
      </c>
      <c r="R171">
        <f t="shared" si="17"/>
        <v>50</v>
      </c>
      <c r="S171">
        <f t="shared" si="18"/>
        <v>0.4</v>
      </c>
      <c r="T171">
        <f t="shared" si="19"/>
        <v>75</v>
      </c>
      <c r="U171">
        <f t="shared" si="20"/>
        <v>75</v>
      </c>
    </row>
    <row r="172" spans="1:21" ht="28.8" x14ac:dyDescent="0.3">
      <c r="A172" s="4">
        <v>44841</v>
      </c>
      <c r="B172" s="5" t="s">
        <v>11</v>
      </c>
      <c r="C172" s="6" t="s">
        <v>12</v>
      </c>
      <c r="D172" s="6" t="s">
        <v>73</v>
      </c>
      <c r="E172" s="36" t="s">
        <v>195</v>
      </c>
      <c r="F172" s="6" t="s">
        <v>15</v>
      </c>
      <c r="G172" s="6">
        <v>25</v>
      </c>
      <c r="H172" s="6" t="s">
        <v>84</v>
      </c>
      <c r="I172" s="6">
        <f t="shared" si="14"/>
        <v>3</v>
      </c>
      <c r="J172" s="32" t="s">
        <v>47</v>
      </c>
      <c r="K172" s="32">
        <v>50</v>
      </c>
      <c r="L172" s="64">
        <v>5.5</v>
      </c>
      <c r="M172" s="32">
        <f t="shared" si="15"/>
        <v>0.5</v>
      </c>
      <c r="N172" s="24" t="s">
        <v>35</v>
      </c>
      <c r="O172" s="7"/>
      <c r="P172" s="29" t="s">
        <v>48</v>
      </c>
      <c r="Q172">
        <f t="shared" si="16"/>
        <v>25</v>
      </c>
      <c r="R172">
        <f t="shared" si="17"/>
        <v>50</v>
      </c>
      <c r="S172">
        <f t="shared" si="18"/>
        <v>0.5</v>
      </c>
      <c r="T172">
        <f t="shared" si="19"/>
        <v>75</v>
      </c>
      <c r="U172">
        <f t="shared" si="20"/>
        <v>75</v>
      </c>
    </row>
    <row r="173" spans="1:21" ht="28.8" x14ac:dyDescent="0.3">
      <c r="A173" s="4">
        <v>44841</v>
      </c>
      <c r="B173" s="5" t="s">
        <v>11</v>
      </c>
      <c r="C173" s="6" t="s">
        <v>12</v>
      </c>
      <c r="D173" s="6" t="s">
        <v>73</v>
      </c>
      <c r="E173" s="36" t="s">
        <v>196</v>
      </c>
      <c r="F173" s="6" t="s">
        <v>15</v>
      </c>
      <c r="G173" s="6">
        <v>25</v>
      </c>
      <c r="H173" s="6" t="s">
        <v>75</v>
      </c>
      <c r="I173" s="6">
        <f t="shared" si="14"/>
        <v>1.5</v>
      </c>
      <c r="J173" s="32" t="s">
        <v>47</v>
      </c>
      <c r="K173" s="32">
        <v>50</v>
      </c>
      <c r="L173" s="64">
        <v>5.5</v>
      </c>
      <c r="M173" s="32">
        <f t="shared" si="15"/>
        <v>0.5</v>
      </c>
      <c r="N173" s="24" t="s">
        <v>35</v>
      </c>
      <c r="O173" s="7"/>
      <c r="P173" s="29" t="s">
        <v>48</v>
      </c>
      <c r="Q173">
        <f t="shared" si="16"/>
        <v>25</v>
      </c>
      <c r="R173">
        <f t="shared" si="17"/>
        <v>50</v>
      </c>
      <c r="S173">
        <f t="shared" si="18"/>
        <v>0.5</v>
      </c>
      <c r="T173">
        <f t="shared" si="19"/>
        <v>37.5</v>
      </c>
      <c r="U173">
        <f t="shared" si="20"/>
        <v>37.5</v>
      </c>
    </row>
    <row r="174" spans="1:21" ht="28.8" hidden="1" x14ac:dyDescent="0.3">
      <c r="A174" s="4">
        <v>44841</v>
      </c>
      <c r="B174" s="5" t="s">
        <v>11</v>
      </c>
      <c r="C174" s="6" t="s">
        <v>12</v>
      </c>
      <c r="D174" s="6" t="s">
        <v>73</v>
      </c>
      <c r="E174" s="36" t="s">
        <v>197</v>
      </c>
      <c r="F174" s="6" t="s">
        <v>15</v>
      </c>
      <c r="G174" s="6">
        <v>25</v>
      </c>
      <c r="H174" s="6" t="s">
        <v>84</v>
      </c>
      <c r="I174" s="6">
        <f t="shared" si="14"/>
        <v>3</v>
      </c>
      <c r="J174" s="28" t="s">
        <v>100</v>
      </c>
      <c r="K174" s="28">
        <v>50</v>
      </c>
      <c r="L174" s="64">
        <v>5.5</v>
      </c>
      <c r="M174" s="32">
        <f t="shared" si="15"/>
        <v>0.5</v>
      </c>
      <c r="N174" s="17"/>
      <c r="O174" s="24" t="s">
        <v>35</v>
      </c>
      <c r="P174" s="28"/>
      <c r="Q174">
        <f t="shared" si="16"/>
        <v>25</v>
      </c>
      <c r="R174">
        <f t="shared" si="17"/>
        <v>50</v>
      </c>
      <c r="S174">
        <f t="shared" si="18"/>
        <v>0.5</v>
      </c>
      <c r="T174">
        <f t="shared" si="19"/>
        <v>75</v>
      </c>
      <c r="U174">
        <f t="shared" si="20"/>
        <v>75</v>
      </c>
    </row>
    <row r="175" spans="1:21" ht="28.8" hidden="1" x14ac:dyDescent="0.3">
      <c r="A175" s="4">
        <v>44841</v>
      </c>
      <c r="B175" s="5" t="s">
        <v>11</v>
      </c>
      <c r="C175" s="6" t="s">
        <v>12</v>
      </c>
      <c r="D175" s="6" t="s">
        <v>21</v>
      </c>
      <c r="E175" s="36" t="s">
        <v>60</v>
      </c>
      <c r="F175" s="6" t="s">
        <v>15</v>
      </c>
      <c r="G175" s="6">
        <v>45</v>
      </c>
      <c r="H175" s="6" t="s">
        <v>16</v>
      </c>
      <c r="I175" s="6">
        <f t="shared" si="14"/>
        <v>3.75</v>
      </c>
      <c r="J175" s="32" t="s">
        <v>23</v>
      </c>
      <c r="K175" s="32">
        <v>50</v>
      </c>
      <c r="L175" s="32">
        <v>3.5</v>
      </c>
      <c r="M175" s="32">
        <f t="shared" si="15"/>
        <v>0.9</v>
      </c>
      <c r="N175" s="26" t="s">
        <v>24</v>
      </c>
      <c r="O175" s="7"/>
      <c r="P175" s="27" t="s">
        <v>25</v>
      </c>
      <c r="Q175">
        <f t="shared" si="16"/>
        <v>45</v>
      </c>
      <c r="R175">
        <f t="shared" si="17"/>
        <v>50</v>
      </c>
      <c r="S175">
        <f t="shared" si="18"/>
        <v>0.9</v>
      </c>
      <c r="T175">
        <f t="shared" si="19"/>
        <v>168.75</v>
      </c>
      <c r="U175">
        <f t="shared" si="20"/>
        <v>168.75</v>
      </c>
    </row>
    <row r="176" spans="1:21" ht="28.8" hidden="1" x14ac:dyDescent="0.3">
      <c r="A176" s="4">
        <v>44844</v>
      </c>
      <c r="B176" s="5" t="s">
        <v>11</v>
      </c>
      <c r="C176" s="6" t="s">
        <v>20</v>
      </c>
      <c r="D176" s="6" t="s">
        <v>21</v>
      </c>
      <c r="E176" s="36" t="s">
        <v>22</v>
      </c>
      <c r="F176" s="6" t="s">
        <v>15</v>
      </c>
      <c r="G176" s="6">
        <v>45</v>
      </c>
      <c r="H176" s="6" t="s">
        <v>16</v>
      </c>
      <c r="I176" s="6">
        <f t="shared" si="14"/>
        <v>3.75</v>
      </c>
      <c r="J176" s="32" t="s">
        <v>23</v>
      </c>
      <c r="K176" s="32">
        <v>50</v>
      </c>
      <c r="L176" s="32">
        <v>3.5</v>
      </c>
      <c r="M176" s="32">
        <f t="shared" si="15"/>
        <v>0.9</v>
      </c>
      <c r="N176" s="26" t="s">
        <v>24</v>
      </c>
      <c r="O176" s="7"/>
      <c r="P176" s="27" t="s">
        <v>25</v>
      </c>
      <c r="Q176">
        <f t="shared" si="16"/>
        <v>45</v>
      </c>
      <c r="R176">
        <f t="shared" si="17"/>
        <v>50</v>
      </c>
      <c r="S176">
        <f t="shared" si="18"/>
        <v>0.9</v>
      </c>
      <c r="T176">
        <f t="shared" si="19"/>
        <v>168.75</v>
      </c>
      <c r="U176">
        <f t="shared" si="20"/>
        <v>168.75</v>
      </c>
    </row>
    <row r="177" spans="1:21" ht="28.8" hidden="1" x14ac:dyDescent="0.3">
      <c r="A177" s="4">
        <v>44844</v>
      </c>
      <c r="B177" s="5" t="s">
        <v>11</v>
      </c>
      <c r="C177" s="6" t="s">
        <v>20</v>
      </c>
      <c r="D177" s="6" t="s">
        <v>26</v>
      </c>
      <c r="E177" s="36" t="s">
        <v>27</v>
      </c>
      <c r="F177" s="6" t="s">
        <v>15</v>
      </c>
      <c r="G177" s="6">
        <v>60</v>
      </c>
      <c r="H177" s="6" t="s">
        <v>28</v>
      </c>
      <c r="I177" s="6">
        <f t="shared" si="14"/>
        <v>8</v>
      </c>
      <c r="J177" s="37" t="s">
        <v>29</v>
      </c>
      <c r="K177" s="37">
        <v>100</v>
      </c>
      <c r="L177" s="37">
        <v>5.5</v>
      </c>
      <c r="M177" s="32">
        <f t="shared" si="15"/>
        <v>0.6</v>
      </c>
      <c r="N177" s="22" t="s">
        <v>30</v>
      </c>
      <c r="O177" s="22" t="s">
        <v>30</v>
      </c>
      <c r="P177" s="31" t="s">
        <v>31</v>
      </c>
      <c r="Q177">
        <f t="shared" si="16"/>
        <v>60</v>
      </c>
      <c r="R177">
        <f t="shared" si="17"/>
        <v>100</v>
      </c>
      <c r="S177">
        <f t="shared" si="18"/>
        <v>0.6</v>
      </c>
      <c r="T177">
        <f t="shared" si="19"/>
        <v>480</v>
      </c>
      <c r="U177">
        <f t="shared" si="20"/>
        <v>480</v>
      </c>
    </row>
    <row r="178" spans="1:21" ht="28.8" x14ac:dyDescent="0.3">
      <c r="A178" s="4">
        <v>44844</v>
      </c>
      <c r="B178" s="5" t="s">
        <v>11</v>
      </c>
      <c r="C178" s="6" t="s">
        <v>82</v>
      </c>
      <c r="D178" s="6" t="s">
        <v>73</v>
      </c>
      <c r="E178" s="36" t="s">
        <v>198</v>
      </c>
      <c r="F178" s="6" t="s">
        <v>15</v>
      </c>
      <c r="G178" s="6">
        <v>24</v>
      </c>
      <c r="H178" s="6" t="s">
        <v>84</v>
      </c>
      <c r="I178" s="6">
        <f t="shared" si="14"/>
        <v>3</v>
      </c>
      <c r="J178" s="32" t="s">
        <v>47</v>
      </c>
      <c r="K178" s="32">
        <v>50</v>
      </c>
      <c r="L178" s="64">
        <v>5.5</v>
      </c>
      <c r="M178" s="32">
        <f t="shared" si="15"/>
        <v>0.48</v>
      </c>
      <c r="N178" s="24" t="s">
        <v>35</v>
      </c>
      <c r="O178" s="7"/>
      <c r="P178" s="29" t="s">
        <v>48</v>
      </c>
      <c r="Q178">
        <f t="shared" si="16"/>
        <v>24</v>
      </c>
      <c r="R178">
        <f t="shared" si="17"/>
        <v>50</v>
      </c>
      <c r="S178">
        <f t="shared" si="18"/>
        <v>0.48</v>
      </c>
      <c r="T178">
        <f t="shared" si="19"/>
        <v>72</v>
      </c>
      <c r="U178">
        <f t="shared" si="20"/>
        <v>72</v>
      </c>
    </row>
    <row r="179" spans="1:21" ht="28.8" x14ac:dyDescent="0.3">
      <c r="A179" s="4">
        <v>44844</v>
      </c>
      <c r="B179" s="5" t="s">
        <v>11</v>
      </c>
      <c r="C179" s="6" t="s">
        <v>82</v>
      </c>
      <c r="D179" s="6" t="s">
        <v>73</v>
      </c>
      <c r="E179" s="36" t="s">
        <v>199</v>
      </c>
      <c r="F179" s="6" t="s">
        <v>15</v>
      </c>
      <c r="G179" s="6">
        <v>24</v>
      </c>
      <c r="H179" s="6" t="s">
        <v>75</v>
      </c>
      <c r="I179" s="6">
        <f t="shared" si="14"/>
        <v>1.5</v>
      </c>
      <c r="J179" s="32" t="s">
        <v>47</v>
      </c>
      <c r="K179" s="32">
        <v>50</v>
      </c>
      <c r="L179" s="64">
        <v>5.5</v>
      </c>
      <c r="M179" s="32">
        <f t="shared" si="15"/>
        <v>0.48</v>
      </c>
      <c r="N179" s="24" t="s">
        <v>35</v>
      </c>
      <c r="O179" s="7"/>
      <c r="P179" s="29" t="s">
        <v>48</v>
      </c>
      <c r="Q179">
        <f t="shared" si="16"/>
        <v>24</v>
      </c>
      <c r="R179">
        <f t="shared" si="17"/>
        <v>50</v>
      </c>
      <c r="S179">
        <f t="shared" si="18"/>
        <v>0.48</v>
      </c>
      <c r="T179">
        <f t="shared" si="19"/>
        <v>36</v>
      </c>
      <c r="U179">
        <f t="shared" si="20"/>
        <v>36</v>
      </c>
    </row>
    <row r="180" spans="1:21" ht="28.8" hidden="1" x14ac:dyDescent="0.3">
      <c r="A180" s="4">
        <v>44844</v>
      </c>
      <c r="B180" s="5" t="s">
        <v>11</v>
      </c>
      <c r="C180" s="6" t="s">
        <v>82</v>
      </c>
      <c r="D180" s="6" t="s">
        <v>73</v>
      </c>
      <c r="E180" s="36" t="s">
        <v>200</v>
      </c>
      <c r="F180" s="6" t="s">
        <v>15</v>
      </c>
      <c r="G180" s="6">
        <v>24</v>
      </c>
      <c r="H180" s="6" t="s">
        <v>84</v>
      </c>
      <c r="I180" s="6">
        <f t="shared" si="14"/>
        <v>3</v>
      </c>
      <c r="J180" s="32" t="s">
        <v>34</v>
      </c>
      <c r="K180" s="32">
        <v>50</v>
      </c>
      <c r="L180" s="64">
        <v>5.5</v>
      </c>
      <c r="M180" s="32">
        <f t="shared" si="15"/>
        <v>0.48</v>
      </c>
      <c r="N180" s="24" t="s">
        <v>35</v>
      </c>
      <c r="O180" s="7"/>
      <c r="P180" s="29" t="s">
        <v>36</v>
      </c>
      <c r="Q180">
        <f t="shared" si="16"/>
        <v>24</v>
      </c>
      <c r="R180">
        <f t="shared" si="17"/>
        <v>50</v>
      </c>
      <c r="S180">
        <f t="shared" si="18"/>
        <v>0.48</v>
      </c>
      <c r="T180">
        <f t="shared" si="19"/>
        <v>72</v>
      </c>
      <c r="U180">
        <f t="shared" si="20"/>
        <v>72</v>
      </c>
    </row>
    <row r="181" spans="1:21" x14ac:dyDescent="0.3">
      <c r="A181" s="4">
        <v>44844</v>
      </c>
      <c r="B181" s="5" t="s">
        <v>11</v>
      </c>
      <c r="C181" s="6" t="s">
        <v>12</v>
      </c>
      <c r="D181" s="6" t="s">
        <v>13</v>
      </c>
      <c r="E181" s="36" t="s">
        <v>14</v>
      </c>
      <c r="F181" s="6" t="s">
        <v>15</v>
      </c>
      <c r="G181" s="6">
        <v>30</v>
      </c>
      <c r="H181" s="6" t="s">
        <v>16</v>
      </c>
      <c r="I181" s="6">
        <f t="shared" si="14"/>
        <v>3.75</v>
      </c>
      <c r="J181" s="32" t="s">
        <v>17</v>
      </c>
      <c r="K181" s="32">
        <v>50</v>
      </c>
      <c r="L181" s="64">
        <v>5.5</v>
      </c>
      <c r="M181" s="32">
        <f t="shared" si="15"/>
        <v>0.6</v>
      </c>
      <c r="N181" s="21" t="s">
        <v>18</v>
      </c>
      <c r="O181" s="7"/>
      <c r="P181" s="25" t="s">
        <v>19</v>
      </c>
      <c r="Q181">
        <f t="shared" si="16"/>
        <v>30</v>
      </c>
      <c r="R181">
        <f t="shared" si="17"/>
        <v>50</v>
      </c>
      <c r="S181">
        <f t="shared" si="18"/>
        <v>0.6</v>
      </c>
      <c r="T181">
        <f t="shared" si="19"/>
        <v>112.5</v>
      </c>
      <c r="U181">
        <f t="shared" si="20"/>
        <v>112.5</v>
      </c>
    </row>
    <row r="182" spans="1:21" ht="28.8" x14ac:dyDescent="0.3">
      <c r="A182" s="4">
        <v>44844</v>
      </c>
      <c r="B182" s="5" t="s">
        <v>11</v>
      </c>
      <c r="C182" s="6" t="s">
        <v>87</v>
      </c>
      <c r="D182" s="6" t="s">
        <v>73</v>
      </c>
      <c r="E182" s="36" t="s">
        <v>201</v>
      </c>
      <c r="F182" s="6" t="s">
        <v>15</v>
      </c>
      <c r="G182" s="6">
        <v>24</v>
      </c>
      <c r="H182" s="6" t="s">
        <v>84</v>
      </c>
      <c r="I182" s="6">
        <f t="shared" si="14"/>
        <v>3</v>
      </c>
      <c r="J182" s="32" t="s">
        <v>47</v>
      </c>
      <c r="K182" s="32">
        <v>50</v>
      </c>
      <c r="L182" s="64">
        <v>5.5</v>
      </c>
      <c r="M182" s="32">
        <f t="shared" si="15"/>
        <v>0.48</v>
      </c>
      <c r="N182" s="24" t="s">
        <v>35</v>
      </c>
      <c r="O182" s="7"/>
      <c r="P182" s="29" t="s">
        <v>48</v>
      </c>
      <c r="Q182">
        <f t="shared" si="16"/>
        <v>24</v>
      </c>
      <c r="R182">
        <f t="shared" si="17"/>
        <v>50</v>
      </c>
      <c r="S182">
        <f t="shared" si="18"/>
        <v>0.48</v>
      </c>
      <c r="T182">
        <f t="shared" si="19"/>
        <v>72</v>
      </c>
      <c r="U182">
        <f t="shared" si="20"/>
        <v>72</v>
      </c>
    </row>
    <row r="183" spans="1:21" ht="28.8" x14ac:dyDescent="0.3">
      <c r="A183" s="4">
        <v>44844</v>
      </c>
      <c r="B183" s="5" t="s">
        <v>11</v>
      </c>
      <c r="C183" s="6" t="s">
        <v>87</v>
      </c>
      <c r="D183" s="6" t="s">
        <v>73</v>
      </c>
      <c r="E183" s="36" t="s">
        <v>202</v>
      </c>
      <c r="F183" s="6" t="s">
        <v>15</v>
      </c>
      <c r="G183" s="6">
        <v>24</v>
      </c>
      <c r="H183" s="6" t="s">
        <v>75</v>
      </c>
      <c r="I183" s="6">
        <f t="shared" si="14"/>
        <v>1.5</v>
      </c>
      <c r="J183" s="32" t="s">
        <v>47</v>
      </c>
      <c r="K183" s="32">
        <v>50</v>
      </c>
      <c r="L183" s="64">
        <v>5.5</v>
      </c>
      <c r="M183" s="32">
        <f t="shared" si="15"/>
        <v>0.48</v>
      </c>
      <c r="N183" s="24" t="s">
        <v>35</v>
      </c>
      <c r="O183" s="7"/>
      <c r="P183" s="29" t="s">
        <v>48</v>
      </c>
      <c r="Q183">
        <f t="shared" si="16"/>
        <v>24</v>
      </c>
      <c r="R183">
        <f t="shared" si="17"/>
        <v>50</v>
      </c>
      <c r="S183">
        <f t="shared" si="18"/>
        <v>0.48</v>
      </c>
      <c r="T183">
        <f t="shared" si="19"/>
        <v>36</v>
      </c>
      <c r="U183">
        <f t="shared" si="20"/>
        <v>36</v>
      </c>
    </row>
    <row r="184" spans="1:21" ht="28.8" hidden="1" x14ac:dyDescent="0.3">
      <c r="A184" s="4">
        <v>44844</v>
      </c>
      <c r="B184" s="5" t="s">
        <v>11</v>
      </c>
      <c r="C184" s="6" t="s">
        <v>87</v>
      </c>
      <c r="D184" s="6" t="s">
        <v>73</v>
      </c>
      <c r="E184" s="36" t="s">
        <v>203</v>
      </c>
      <c r="F184" s="6" t="s">
        <v>15</v>
      </c>
      <c r="G184" s="6">
        <v>24</v>
      </c>
      <c r="H184" s="6" t="s">
        <v>84</v>
      </c>
      <c r="I184" s="6">
        <f t="shared" si="14"/>
        <v>3</v>
      </c>
      <c r="J184" s="32" t="s">
        <v>34</v>
      </c>
      <c r="K184" s="32">
        <v>50</v>
      </c>
      <c r="L184" s="64">
        <v>5.5</v>
      </c>
      <c r="M184" s="32">
        <f t="shared" si="15"/>
        <v>0.48</v>
      </c>
      <c r="N184" s="24" t="s">
        <v>35</v>
      </c>
      <c r="O184" s="7"/>
      <c r="P184" s="29" t="s">
        <v>36</v>
      </c>
      <c r="Q184">
        <f t="shared" si="16"/>
        <v>24</v>
      </c>
      <c r="R184">
        <f t="shared" si="17"/>
        <v>50</v>
      </c>
      <c r="S184">
        <f t="shared" si="18"/>
        <v>0.48</v>
      </c>
      <c r="T184">
        <f t="shared" si="19"/>
        <v>72</v>
      </c>
      <c r="U184">
        <f t="shared" si="20"/>
        <v>72</v>
      </c>
    </row>
    <row r="185" spans="1:21" ht="28.8" hidden="1" x14ac:dyDescent="0.3">
      <c r="A185" s="4">
        <v>44845</v>
      </c>
      <c r="B185" s="5" t="s">
        <v>11</v>
      </c>
      <c r="C185" s="6" t="s">
        <v>20</v>
      </c>
      <c r="D185" s="6" t="s">
        <v>32</v>
      </c>
      <c r="E185" s="36" t="s">
        <v>204</v>
      </c>
      <c r="F185" s="6" t="s">
        <v>15</v>
      </c>
      <c r="G185" s="6">
        <v>40</v>
      </c>
      <c r="H185" s="6" t="s">
        <v>16</v>
      </c>
      <c r="I185" s="6">
        <f t="shared" si="14"/>
        <v>3.75</v>
      </c>
      <c r="J185" s="32" t="s">
        <v>34</v>
      </c>
      <c r="K185" s="32">
        <v>50</v>
      </c>
      <c r="L185" s="64">
        <v>5.5</v>
      </c>
      <c r="M185" s="32">
        <f t="shared" si="15"/>
        <v>0.8</v>
      </c>
      <c r="N185" s="24" t="s">
        <v>35</v>
      </c>
      <c r="O185" s="7"/>
      <c r="P185" s="29" t="s">
        <v>36</v>
      </c>
      <c r="Q185">
        <f t="shared" si="16"/>
        <v>40</v>
      </c>
      <c r="R185">
        <f t="shared" si="17"/>
        <v>50</v>
      </c>
      <c r="S185">
        <f t="shared" si="18"/>
        <v>0.8</v>
      </c>
      <c r="T185">
        <f t="shared" si="19"/>
        <v>150</v>
      </c>
      <c r="U185">
        <f t="shared" si="20"/>
        <v>150</v>
      </c>
    </row>
    <row r="186" spans="1:21" ht="28.8" hidden="1" x14ac:dyDescent="0.3">
      <c r="A186" s="4">
        <v>44845</v>
      </c>
      <c r="B186" s="5" t="s">
        <v>11</v>
      </c>
      <c r="C186" s="6" t="s">
        <v>20</v>
      </c>
      <c r="D186" s="6" t="s">
        <v>37</v>
      </c>
      <c r="E186" s="36" t="s">
        <v>38</v>
      </c>
      <c r="F186" s="6" t="s">
        <v>15</v>
      </c>
      <c r="G186" s="6">
        <v>90</v>
      </c>
      <c r="H186" s="6" t="s">
        <v>16</v>
      </c>
      <c r="I186" s="6">
        <f t="shared" si="14"/>
        <v>3.75</v>
      </c>
      <c r="J186" s="37" t="s">
        <v>39</v>
      </c>
      <c r="K186" s="37">
        <v>100</v>
      </c>
      <c r="L186" s="64">
        <v>5.5</v>
      </c>
      <c r="M186" s="32">
        <f t="shared" si="15"/>
        <v>0.9</v>
      </c>
      <c r="N186" s="21" t="s">
        <v>18</v>
      </c>
      <c r="O186" s="21" t="s">
        <v>18</v>
      </c>
      <c r="P186" s="25" t="s">
        <v>40</v>
      </c>
      <c r="Q186">
        <f t="shared" si="16"/>
        <v>90</v>
      </c>
      <c r="R186">
        <f t="shared" si="17"/>
        <v>100</v>
      </c>
      <c r="S186">
        <f t="shared" si="18"/>
        <v>0.9</v>
      </c>
      <c r="T186">
        <f t="shared" si="19"/>
        <v>337.5</v>
      </c>
      <c r="U186">
        <f t="shared" si="20"/>
        <v>337.5</v>
      </c>
    </row>
    <row r="187" spans="1:21" ht="28.8" hidden="1" x14ac:dyDescent="0.3">
      <c r="A187" s="4">
        <v>44845</v>
      </c>
      <c r="B187" s="5" t="s">
        <v>11</v>
      </c>
      <c r="C187" s="6" t="s">
        <v>20</v>
      </c>
      <c r="D187" s="6" t="s">
        <v>21</v>
      </c>
      <c r="E187" s="36" t="s">
        <v>41</v>
      </c>
      <c r="F187" s="6" t="s">
        <v>15</v>
      </c>
      <c r="G187" s="6">
        <v>45</v>
      </c>
      <c r="H187" s="6" t="s">
        <v>16</v>
      </c>
      <c r="I187" s="6">
        <f t="shared" si="14"/>
        <v>3.75</v>
      </c>
      <c r="J187" s="32" t="s">
        <v>23</v>
      </c>
      <c r="K187" s="32">
        <v>50</v>
      </c>
      <c r="L187" s="32">
        <v>3.5</v>
      </c>
      <c r="M187" s="32">
        <f t="shared" si="15"/>
        <v>0.9</v>
      </c>
      <c r="N187" s="26" t="s">
        <v>24</v>
      </c>
      <c r="O187" s="7"/>
      <c r="P187" s="27" t="s">
        <v>25</v>
      </c>
      <c r="Q187">
        <f t="shared" si="16"/>
        <v>45</v>
      </c>
      <c r="R187">
        <f t="shared" si="17"/>
        <v>50</v>
      </c>
      <c r="S187">
        <f t="shared" si="18"/>
        <v>0.9</v>
      </c>
      <c r="T187">
        <f t="shared" si="19"/>
        <v>168.75</v>
      </c>
      <c r="U187">
        <f t="shared" si="20"/>
        <v>168.75</v>
      </c>
    </row>
    <row r="188" spans="1:21" ht="28.8" x14ac:dyDescent="0.3">
      <c r="A188" s="4">
        <v>44845</v>
      </c>
      <c r="B188" s="5" t="s">
        <v>11</v>
      </c>
      <c r="C188" s="6" t="s">
        <v>76</v>
      </c>
      <c r="D188" s="6" t="s">
        <v>73</v>
      </c>
      <c r="E188" s="36" t="s">
        <v>205</v>
      </c>
      <c r="F188" s="6" t="s">
        <v>15</v>
      </c>
      <c r="G188" s="6">
        <v>24</v>
      </c>
      <c r="H188" s="6" t="s">
        <v>84</v>
      </c>
      <c r="I188" s="6">
        <f t="shared" si="14"/>
        <v>3</v>
      </c>
      <c r="J188" s="32" t="s">
        <v>47</v>
      </c>
      <c r="K188" s="32">
        <v>50</v>
      </c>
      <c r="L188" s="64">
        <v>5.5</v>
      </c>
      <c r="M188" s="32">
        <f t="shared" si="15"/>
        <v>0.48</v>
      </c>
      <c r="N188" s="24" t="s">
        <v>35</v>
      </c>
      <c r="O188" s="7"/>
      <c r="P188" s="29" t="s">
        <v>48</v>
      </c>
      <c r="Q188">
        <f t="shared" si="16"/>
        <v>24</v>
      </c>
      <c r="R188">
        <f t="shared" si="17"/>
        <v>50</v>
      </c>
      <c r="S188">
        <f t="shared" si="18"/>
        <v>0.48</v>
      </c>
      <c r="T188">
        <f t="shared" si="19"/>
        <v>72</v>
      </c>
      <c r="U188">
        <f t="shared" si="20"/>
        <v>72</v>
      </c>
    </row>
    <row r="189" spans="1:21" ht="28.8" x14ac:dyDescent="0.3">
      <c r="A189" s="4">
        <v>44845</v>
      </c>
      <c r="B189" s="5" t="s">
        <v>11</v>
      </c>
      <c r="C189" s="6" t="s">
        <v>76</v>
      </c>
      <c r="D189" s="6" t="s">
        <v>73</v>
      </c>
      <c r="E189" s="36" t="s">
        <v>206</v>
      </c>
      <c r="F189" s="6" t="s">
        <v>15</v>
      </c>
      <c r="G189" s="6">
        <v>24</v>
      </c>
      <c r="H189" s="6" t="s">
        <v>84</v>
      </c>
      <c r="I189" s="6">
        <f t="shared" si="14"/>
        <v>3</v>
      </c>
      <c r="J189" s="32" t="s">
        <v>47</v>
      </c>
      <c r="K189" s="32">
        <v>50</v>
      </c>
      <c r="L189" s="64">
        <v>5.5</v>
      </c>
      <c r="M189" s="32">
        <f t="shared" si="15"/>
        <v>0.48</v>
      </c>
      <c r="N189" s="24" t="s">
        <v>35</v>
      </c>
      <c r="O189" s="7"/>
      <c r="P189" s="29" t="s">
        <v>48</v>
      </c>
      <c r="Q189">
        <f t="shared" si="16"/>
        <v>24</v>
      </c>
      <c r="R189">
        <f t="shared" si="17"/>
        <v>50</v>
      </c>
      <c r="S189">
        <f t="shared" si="18"/>
        <v>0.48</v>
      </c>
      <c r="T189">
        <f t="shared" si="19"/>
        <v>72</v>
      </c>
      <c r="U189">
        <f t="shared" si="20"/>
        <v>72</v>
      </c>
    </row>
    <row r="190" spans="1:21" ht="28.8" x14ac:dyDescent="0.3">
      <c r="A190" s="4">
        <v>44845</v>
      </c>
      <c r="B190" s="5" t="s">
        <v>11</v>
      </c>
      <c r="C190" s="6" t="s">
        <v>12</v>
      </c>
      <c r="D190" s="6" t="s">
        <v>73</v>
      </c>
      <c r="E190" s="36" t="s">
        <v>207</v>
      </c>
      <c r="F190" s="6" t="s">
        <v>15</v>
      </c>
      <c r="G190" s="6">
        <v>24</v>
      </c>
      <c r="H190" s="6" t="s">
        <v>84</v>
      </c>
      <c r="I190" s="6">
        <f t="shared" si="14"/>
        <v>3</v>
      </c>
      <c r="J190" s="32" t="s">
        <v>47</v>
      </c>
      <c r="K190" s="32">
        <v>50</v>
      </c>
      <c r="L190" s="64">
        <v>5.5</v>
      </c>
      <c r="M190" s="32">
        <f t="shared" si="15"/>
        <v>0.48</v>
      </c>
      <c r="N190" s="24" t="s">
        <v>35</v>
      </c>
      <c r="O190" s="7"/>
      <c r="P190" s="29" t="s">
        <v>48</v>
      </c>
      <c r="Q190">
        <f t="shared" si="16"/>
        <v>24</v>
      </c>
      <c r="R190">
        <f t="shared" si="17"/>
        <v>50</v>
      </c>
      <c r="S190">
        <f t="shared" si="18"/>
        <v>0.48</v>
      </c>
      <c r="T190">
        <f t="shared" si="19"/>
        <v>72</v>
      </c>
      <c r="U190">
        <f t="shared" si="20"/>
        <v>72</v>
      </c>
    </row>
    <row r="191" spans="1:21" ht="28.8" x14ac:dyDescent="0.3">
      <c r="A191" s="4">
        <v>44845</v>
      </c>
      <c r="B191" s="5" t="s">
        <v>11</v>
      </c>
      <c r="C191" s="6" t="s">
        <v>12</v>
      </c>
      <c r="D191" s="6" t="s">
        <v>73</v>
      </c>
      <c r="E191" s="36" t="s">
        <v>208</v>
      </c>
      <c r="F191" s="6" t="s">
        <v>15</v>
      </c>
      <c r="G191" s="6">
        <v>24</v>
      </c>
      <c r="H191" s="6" t="s">
        <v>84</v>
      </c>
      <c r="I191" s="6">
        <f t="shared" si="14"/>
        <v>3</v>
      </c>
      <c r="J191" s="32" t="s">
        <v>47</v>
      </c>
      <c r="K191" s="32">
        <v>50</v>
      </c>
      <c r="L191" s="64">
        <v>5.5</v>
      </c>
      <c r="M191" s="32">
        <f t="shared" si="15"/>
        <v>0.48</v>
      </c>
      <c r="N191" s="24" t="s">
        <v>35</v>
      </c>
      <c r="O191" s="7"/>
      <c r="P191" s="29" t="s">
        <v>48</v>
      </c>
      <c r="Q191">
        <f t="shared" si="16"/>
        <v>24</v>
      </c>
      <c r="R191">
        <f t="shared" si="17"/>
        <v>50</v>
      </c>
      <c r="S191">
        <f t="shared" si="18"/>
        <v>0.48</v>
      </c>
      <c r="T191">
        <f t="shared" si="19"/>
        <v>72</v>
      </c>
      <c r="U191">
        <f t="shared" si="20"/>
        <v>72</v>
      </c>
    </row>
    <row r="192" spans="1:21" x14ac:dyDescent="0.3">
      <c r="A192" s="4">
        <v>44845</v>
      </c>
      <c r="B192" s="5" t="s">
        <v>11</v>
      </c>
      <c r="C192" s="6" t="s">
        <v>12</v>
      </c>
      <c r="D192" s="6" t="s">
        <v>209</v>
      </c>
      <c r="E192" s="36" t="s">
        <v>210</v>
      </c>
      <c r="F192" s="6" t="s">
        <v>211</v>
      </c>
      <c r="G192" s="6">
        <v>20</v>
      </c>
      <c r="H192" s="6" t="s">
        <v>16</v>
      </c>
      <c r="I192" s="6">
        <f t="shared" si="14"/>
        <v>3.75</v>
      </c>
      <c r="J192" s="32" t="s">
        <v>212</v>
      </c>
      <c r="K192" s="32">
        <v>50</v>
      </c>
      <c r="L192" s="64">
        <v>5.5</v>
      </c>
      <c r="M192" s="32">
        <f t="shared" si="15"/>
        <v>0.4</v>
      </c>
      <c r="N192" s="21" t="s">
        <v>18</v>
      </c>
      <c r="O192" s="7"/>
      <c r="P192" s="25" t="s">
        <v>213</v>
      </c>
      <c r="Q192">
        <f t="shared" si="16"/>
        <v>20</v>
      </c>
      <c r="R192">
        <f t="shared" si="17"/>
        <v>50</v>
      </c>
      <c r="S192">
        <f t="shared" si="18"/>
        <v>0.4</v>
      </c>
      <c r="T192">
        <f t="shared" si="19"/>
        <v>75</v>
      </c>
      <c r="U192">
        <f t="shared" si="20"/>
        <v>75</v>
      </c>
    </row>
    <row r="193" spans="1:21" ht="28.8" hidden="1" x14ac:dyDescent="0.3">
      <c r="A193" s="4">
        <v>44846</v>
      </c>
      <c r="B193" s="5" t="s">
        <v>11</v>
      </c>
      <c r="C193" s="6" t="s">
        <v>20</v>
      </c>
      <c r="D193" s="6" t="s">
        <v>32</v>
      </c>
      <c r="E193" s="36" t="s">
        <v>214</v>
      </c>
      <c r="F193" s="6" t="s">
        <v>15</v>
      </c>
      <c r="G193" s="6">
        <v>40</v>
      </c>
      <c r="H193" s="6" t="s">
        <v>16</v>
      </c>
      <c r="I193" s="6">
        <f t="shared" si="14"/>
        <v>3.75</v>
      </c>
      <c r="J193" s="32" t="s">
        <v>34</v>
      </c>
      <c r="K193" s="32">
        <v>50</v>
      </c>
      <c r="L193" s="64">
        <v>5.5</v>
      </c>
      <c r="M193" s="32">
        <f t="shared" si="15"/>
        <v>0.8</v>
      </c>
      <c r="N193" s="24" t="s">
        <v>35</v>
      </c>
      <c r="O193" s="7"/>
      <c r="P193" s="29" t="s">
        <v>36</v>
      </c>
      <c r="Q193">
        <f t="shared" si="16"/>
        <v>40</v>
      </c>
      <c r="R193">
        <f t="shared" si="17"/>
        <v>50</v>
      </c>
      <c r="S193">
        <f t="shared" si="18"/>
        <v>0.8</v>
      </c>
      <c r="T193">
        <f t="shared" si="19"/>
        <v>150</v>
      </c>
      <c r="U193">
        <f t="shared" si="20"/>
        <v>150</v>
      </c>
    </row>
    <row r="194" spans="1:21" ht="28.8" x14ac:dyDescent="0.3">
      <c r="A194" s="4">
        <v>44846</v>
      </c>
      <c r="B194" s="5" t="s">
        <v>11</v>
      </c>
      <c r="C194" s="6" t="s">
        <v>76</v>
      </c>
      <c r="D194" s="6" t="s">
        <v>73</v>
      </c>
      <c r="E194" s="36" t="s">
        <v>215</v>
      </c>
      <c r="F194" s="6" t="s">
        <v>15</v>
      </c>
      <c r="G194" s="6">
        <v>24</v>
      </c>
      <c r="H194" s="6" t="s">
        <v>84</v>
      </c>
      <c r="I194" s="6">
        <f t="shared" ref="I194:I257" si="21">H194*24</f>
        <v>3</v>
      </c>
      <c r="J194" s="32" t="s">
        <v>47</v>
      </c>
      <c r="K194" s="32">
        <v>50</v>
      </c>
      <c r="L194" s="64">
        <v>5.5</v>
      </c>
      <c r="M194" s="32">
        <f t="shared" ref="M194:M257" si="22">G194/K194</f>
        <v>0.48</v>
      </c>
      <c r="N194" s="24" t="s">
        <v>35</v>
      </c>
      <c r="O194" s="7"/>
      <c r="P194" s="29" t="s">
        <v>48</v>
      </c>
      <c r="Q194">
        <f t="shared" ref="Q194:Q257" si="23">G194</f>
        <v>24</v>
      </c>
      <c r="R194">
        <f t="shared" ref="R194:R257" si="24">K194</f>
        <v>50</v>
      </c>
      <c r="S194">
        <f t="shared" ref="S194:S257" si="25">Q194/R194</f>
        <v>0.48</v>
      </c>
      <c r="T194">
        <f t="shared" ref="T194:T257" si="26">Q194*I194</f>
        <v>72</v>
      </c>
      <c r="U194">
        <f t="shared" ref="U194:U257" si="27">G194*I194</f>
        <v>72</v>
      </c>
    </row>
    <row r="195" spans="1:21" ht="28.8" x14ac:dyDescent="0.3">
      <c r="A195" s="4">
        <v>44846</v>
      </c>
      <c r="B195" s="5" t="s">
        <v>11</v>
      </c>
      <c r="C195" s="6" t="s">
        <v>76</v>
      </c>
      <c r="D195" s="6" t="s">
        <v>73</v>
      </c>
      <c r="E195" s="36" t="s">
        <v>216</v>
      </c>
      <c r="F195" s="6" t="s">
        <v>15</v>
      </c>
      <c r="G195" s="6">
        <v>24</v>
      </c>
      <c r="H195" s="6" t="s">
        <v>84</v>
      </c>
      <c r="I195" s="6">
        <f t="shared" si="21"/>
        <v>3</v>
      </c>
      <c r="J195" s="32" t="s">
        <v>47</v>
      </c>
      <c r="K195" s="32">
        <v>50</v>
      </c>
      <c r="L195" s="64">
        <v>5.5</v>
      </c>
      <c r="M195" s="32">
        <f t="shared" si="22"/>
        <v>0.48</v>
      </c>
      <c r="N195" s="24" t="s">
        <v>35</v>
      </c>
      <c r="O195" s="7"/>
      <c r="P195" s="29" t="s">
        <v>48</v>
      </c>
      <c r="Q195">
        <f t="shared" si="23"/>
        <v>24</v>
      </c>
      <c r="R195">
        <f t="shared" si="24"/>
        <v>50</v>
      </c>
      <c r="S195">
        <f t="shared" si="25"/>
        <v>0.48</v>
      </c>
      <c r="T195">
        <f t="shared" si="26"/>
        <v>72</v>
      </c>
      <c r="U195">
        <f t="shared" si="27"/>
        <v>72</v>
      </c>
    </row>
    <row r="196" spans="1:21" ht="28.8" hidden="1" x14ac:dyDescent="0.3">
      <c r="A196" s="4">
        <v>44846</v>
      </c>
      <c r="B196" s="5" t="s">
        <v>11</v>
      </c>
      <c r="C196" s="6" t="s">
        <v>82</v>
      </c>
      <c r="D196" s="6" t="s">
        <v>37</v>
      </c>
      <c r="E196" s="36" t="s">
        <v>217</v>
      </c>
      <c r="F196" s="6" t="s">
        <v>15</v>
      </c>
      <c r="G196" s="6">
        <v>90</v>
      </c>
      <c r="H196" s="6" t="s">
        <v>218</v>
      </c>
      <c r="I196" s="6">
        <f t="shared" si="21"/>
        <v>4</v>
      </c>
      <c r="J196" s="37" t="s">
        <v>39</v>
      </c>
      <c r="K196" s="37">
        <v>100</v>
      </c>
      <c r="L196" s="64">
        <v>5.5</v>
      </c>
      <c r="M196" s="32">
        <f t="shared" si="22"/>
        <v>0.9</v>
      </c>
      <c r="N196" s="21" t="s">
        <v>18</v>
      </c>
      <c r="O196" s="21" t="s">
        <v>18</v>
      </c>
      <c r="P196" s="25" t="s">
        <v>40</v>
      </c>
      <c r="Q196">
        <f t="shared" si="23"/>
        <v>90</v>
      </c>
      <c r="R196">
        <f t="shared" si="24"/>
        <v>100</v>
      </c>
      <c r="S196">
        <f t="shared" si="25"/>
        <v>0.9</v>
      </c>
      <c r="T196">
        <f t="shared" si="26"/>
        <v>360</v>
      </c>
      <c r="U196">
        <f t="shared" si="27"/>
        <v>360</v>
      </c>
    </row>
    <row r="197" spans="1:21" ht="28.8" hidden="1" x14ac:dyDescent="0.3">
      <c r="A197" s="4">
        <v>44846</v>
      </c>
      <c r="B197" s="5" t="s">
        <v>11</v>
      </c>
      <c r="C197" s="6" t="s">
        <v>12</v>
      </c>
      <c r="D197" s="6" t="s">
        <v>13</v>
      </c>
      <c r="E197" s="36" t="s">
        <v>106</v>
      </c>
      <c r="F197" s="6" t="s">
        <v>15</v>
      </c>
      <c r="G197" s="6">
        <v>30</v>
      </c>
      <c r="H197" s="6" t="s">
        <v>16</v>
      </c>
      <c r="I197" s="6">
        <f t="shared" si="21"/>
        <v>3.75</v>
      </c>
      <c r="J197" s="28" t="s">
        <v>100</v>
      </c>
      <c r="K197" s="28">
        <v>50</v>
      </c>
      <c r="L197" s="64">
        <v>5.5</v>
      </c>
      <c r="M197" s="32">
        <f t="shared" si="22"/>
        <v>0.6</v>
      </c>
      <c r="N197" s="17"/>
      <c r="O197" s="21" t="s">
        <v>18</v>
      </c>
      <c r="P197" s="28"/>
      <c r="Q197">
        <f t="shared" si="23"/>
        <v>30</v>
      </c>
      <c r="R197">
        <f t="shared" si="24"/>
        <v>50</v>
      </c>
      <c r="S197">
        <f t="shared" si="25"/>
        <v>0.6</v>
      </c>
      <c r="T197">
        <f t="shared" si="26"/>
        <v>112.5</v>
      </c>
      <c r="U197">
        <f t="shared" si="27"/>
        <v>112.5</v>
      </c>
    </row>
    <row r="198" spans="1:21" hidden="1" x14ac:dyDescent="0.3">
      <c r="A198" s="4">
        <v>44846</v>
      </c>
      <c r="B198" s="5" t="s">
        <v>11</v>
      </c>
      <c r="C198" s="6" t="s">
        <v>12</v>
      </c>
      <c r="D198" s="6" t="s">
        <v>49</v>
      </c>
      <c r="E198" s="36" t="s">
        <v>219</v>
      </c>
      <c r="F198" s="6" t="s">
        <v>15</v>
      </c>
      <c r="G198" s="6">
        <v>72</v>
      </c>
      <c r="H198" s="6" t="s">
        <v>16</v>
      </c>
      <c r="I198" s="6">
        <f t="shared" si="21"/>
        <v>3.75</v>
      </c>
      <c r="J198" s="32" t="s">
        <v>114</v>
      </c>
      <c r="K198" s="37">
        <v>100</v>
      </c>
      <c r="L198" s="64">
        <v>5.5</v>
      </c>
      <c r="M198" s="32">
        <f t="shared" si="22"/>
        <v>0.72</v>
      </c>
      <c r="N198" s="21" t="s">
        <v>18</v>
      </c>
      <c r="O198" s="7"/>
      <c r="P198" s="25" t="s">
        <v>52</v>
      </c>
      <c r="Q198">
        <f t="shared" si="23"/>
        <v>72</v>
      </c>
      <c r="R198">
        <f t="shared" si="24"/>
        <v>100</v>
      </c>
      <c r="S198">
        <f t="shared" si="25"/>
        <v>0.72</v>
      </c>
      <c r="T198">
        <f t="shared" si="26"/>
        <v>270</v>
      </c>
      <c r="U198">
        <f t="shared" si="27"/>
        <v>270</v>
      </c>
    </row>
    <row r="199" spans="1:21" ht="28.8" x14ac:dyDescent="0.3">
      <c r="A199" s="4">
        <v>44846</v>
      </c>
      <c r="B199" s="5" t="s">
        <v>11</v>
      </c>
      <c r="C199" s="6" t="s">
        <v>12</v>
      </c>
      <c r="D199" s="6" t="s">
        <v>73</v>
      </c>
      <c r="E199" s="36" t="s">
        <v>220</v>
      </c>
      <c r="F199" s="6" t="s">
        <v>15</v>
      </c>
      <c r="G199" s="6">
        <v>24</v>
      </c>
      <c r="H199" s="6" t="s">
        <v>84</v>
      </c>
      <c r="I199" s="6">
        <f t="shared" si="21"/>
        <v>3</v>
      </c>
      <c r="J199" s="32" t="s">
        <v>47</v>
      </c>
      <c r="K199" s="32">
        <v>50</v>
      </c>
      <c r="L199" s="64">
        <v>5.5</v>
      </c>
      <c r="M199" s="32">
        <f t="shared" si="22"/>
        <v>0.48</v>
      </c>
      <c r="N199" s="24" t="s">
        <v>35</v>
      </c>
      <c r="O199" s="7"/>
      <c r="P199" s="29" t="s">
        <v>48</v>
      </c>
      <c r="Q199">
        <f t="shared" si="23"/>
        <v>24</v>
      </c>
      <c r="R199">
        <f t="shared" si="24"/>
        <v>50</v>
      </c>
      <c r="S199">
        <f t="shared" si="25"/>
        <v>0.48</v>
      </c>
      <c r="T199">
        <f t="shared" si="26"/>
        <v>72</v>
      </c>
      <c r="U199">
        <f t="shared" si="27"/>
        <v>72</v>
      </c>
    </row>
    <row r="200" spans="1:21" ht="28.8" x14ac:dyDescent="0.3">
      <c r="A200" s="4">
        <v>44846</v>
      </c>
      <c r="B200" s="5" t="s">
        <v>11</v>
      </c>
      <c r="C200" s="6" t="s">
        <v>12</v>
      </c>
      <c r="D200" s="6" t="s">
        <v>73</v>
      </c>
      <c r="E200" s="36" t="s">
        <v>221</v>
      </c>
      <c r="F200" s="6" t="s">
        <v>15</v>
      </c>
      <c r="G200" s="6">
        <v>24</v>
      </c>
      <c r="H200" s="6" t="s">
        <v>84</v>
      </c>
      <c r="I200" s="6">
        <f t="shared" si="21"/>
        <v>3</v>
      </c>
      <c r="J200" s="32" t="s">
        <v>47</v>
      </c>
      <c r="K200" s="32">
        <v>50</v>
      </c>
      <c r="L200" s="64">
        <v>5.5</v>
      </c>
      <c r="M200" s="32">
        <f t="shared" si="22"/>
        <v>0.48</v>
      </c>
      <c r="N200" s="24" t="s">
        <v>35</v>
      </c>
      <c r="O200" s="7"/>
      <c r="P200" s="29" t="s">
        <v>48</v>
      </c>
      <c r="Q200">
        <f t="shared" si="23"/>
        <v>24</v>
      </c>
      <c r="R200">
        <f t="shared" si="24"/>
        <v>50</v>
      </c>
      <c r="S200">
        <f t="shared" si="25"/>
        <v>0.48</v>
      </c>
      <c r="T200">
        <f t="shared" si="26"/>
        <v>72</v>
      </c>
      <c r="U200">
        <f t="shared" si="27"/>
        <v>72</v>
      </c>
    </row>
    <row r="201" spans="1:21" ht="28.8" hidden="1" x14ac:dyDescent="0.3">
      <c r="A201" s="4">
        <v>44846</v>
      </c>
      <c r="B201" s="5" t="s">
        <v>11</v>
      </c>
      <c r="C201" s="6" t="s">
        <v>12</v>
      </c>
      <c r="D201" s="6" t="s">
        <v>21</v>
      </c>
      <c r="E201" s="36" t="s">
        <v>53</v>
      </c>
      <c r="F201" s="6" t="s">
        <v>15</v>
      </c>
      <c r="G201" s="6">
        <v>45</v>
      </c>
      <c r="H201" s="6" t="s">
        <v>16</v>
      </c>
      <c r="I201" s="6">
        <f t="shared" si="21"/>
        <v>3.75</v>
      </c>
      <c r="J201" s="32" t="s">
        <v>23</v>
      </c>
      <c r="K201" s="32">
        <v>50</v>
      </c>
      <c r="L201" s="32">
        <v>3.5</v>
      </c>
      <c r="M201" s="32">
        <f t="shared" si="22"/>
        <v>0.9</v>
      </c>
      <c r="N201" s="26" t="s">
        <v>24</v>
      </c>
      <c r="O201" s="7"/>
      <c r="P201" s="27" t="s">
        <v>25</v>
      </c>
      <c r="Q201">
        <f t="shared" si="23"/>
        <v>45</v>
      </c>
      <c r="R201">
        <f t="shared" si="24"/>
        <v>50</v>
      </c>
      <c r="S201">
        <f t="shared" si="25"/>
        <v>0.9</v>
      </c>
      <c r="T201">
        <f t="shared" si="26"/>
        <v>168.75</v>
      </c>
      <c r="U201">
        <f t="shared" si="27"/>
        <v>168.75</v>
      </c>
    </row>
    <row r="202" spans="1:21" ht="28.8" hidden="1" x14ac:dyDescent="0.3">
      <c r="A202" s="4">
        <v>44847</v>
      </c>
      <c r="B202" s="5" t="s">
        <v>11</v>
      </c>
      <c r="C202" s="6" t="s">
        <v>20</v>
      </c>
      <c r="D202" s="6" t="s">
        <v>32</v>
      </c>
      <c r="E202" s="36" t="s">
        <v>222</v>
      </c>
      <c r="F202" s="6" t="s">
        <v>15</v>
      </c>
      <c r="G202" s="6">
        <v>40</v>
      </c>
      <c r="H202" s="6" t="s">
        <v>16</v>
      </c>
      <c r="I202" s="6">
        <f t="shared" si="21"/>
        <v>3.75</v>
      </c>
      <c r="J202" s="32" t="s">
        <v>34</v>
      </c>
      <c r="K202" s="32">
        <v>50</v>
      </c>
      <c r="L202" s="64">
        <v>5.5</v>
      </c>
      <c r="M202" s="32">
        <f t="shared" si="22"/>
        <v>0.8</v>
      </c>
      <c r="N202" s="24" t="s">
        <v>35</v>
      </c>
      <c r="O202" s="7"/>
      <c r="P202" s="29" t="s">
        <v>36</v>
      </c>
      <c r="Q202">
        <f t="shared" si="23"/>
        <v>40</v>
      </c>
      <c r="R202">
        <f t="shared" si="24"/>
        <v>50</v>
      </c>
      <c r="S202">
        <f t="shared" si="25"/>
        <v>0.8</v>
      </c>
      <c r="T202">
        <f t="shared" si="26"/>
        <v>150</v>
      </c>
      <c r="U202">
        <f t="shared" si="27"/>
        <v>150</v>
      </c>
    </row>
    <row r="203" spans="1:21" ht="28.8" hidden="1" x14ac:dyDescent="0.3">
      <c r="A203" s="4">
        <v>44847</v>
      </c>
      <c r="B203" s="5" t="s">
        <v>11</v>
      </c>
      <c r="C203" s="6" t="s">
        <v>20</v>
      </c>
      <c r="D203" s="6" t="s">
        <v>26</v>
      </c>
      <c r="E203" s="36" t="s">
        <v>56</v>
      </c>
      <c r="F203" s="6" t="s">
        <v>15</v>
      </c>
      <c r="G203" s="6">
        <v>60</v>
      </c>
      <c r="H203" s="6" t="s">
        <v>28</v>
      </c>
      <c r="I203" s="6">
        <f t="shared" si="21"/>
        <v>8</v>
      </c>
      <c r="J203" s="37" t="s">
        <v>29</v>
      </c>
      <c r="K203" s="37">
        <v>100</v>
      </c>
      <c r="L203" s="37">
        <v>5.5</v>
      </c>
      <c r="M203" s="32">
        <f t="shared" si="22"/>
        <v>0.6</v>
      </c>
      <c r="N203" s="22" t="s">
        <v>30</v>
      </c>
      <c r="O203" s="22" t="s">
        <v>30</v>
      </c>
      <c r="P203" s="31" t="s">
        <v>31</v>
      </c>
      <c r="Q203">
        <f t="shared" si="23"/>
        <v>60</v>
      </c>
      <c r="R203">
        <f t="shared" si="24"/>
        <v>100</v>
      </c>
      <c r="S203">
        <f t="shared" si="25"/>
        <v>0.6</v>
      </c>
      <c r="T203">
        <f t="shared" si="26"/>
        <v>480</v>
      </c>
      <c r="U203">
        <f t="shared" si="27"/>
        <v>480</v>
      </c>
    </row>
    <row r="204" spans="1:21" ht="28.8" x14ac:dyDescent="0.3">
      <c r="A204" s="4">
        <v>44847</v>
      </c>
      <c r="B204" s="5" t="s">
        <v>11</v>
      </c>
      <c r="C204" s="6" t="s">
        <v>82</v>
      </c>
      <c r="D204" s="6" t="s">
        <v>73</v>
      </c>
      <c r="E204" s="36" t="s">
        <v>223</v>
      </c>
      <c r="F204" s="6" t="s">
        <v>15</v>
      </c>
      <c r="G204" s="6">
        <v>24</v>
      </c>
      <c r="H204" s="6" t="s">
        <v>84</v>
      </c>
      <c r="I204" s="6">
        <f t="shared" si="21"/>
        <v>3</v>
      </c>
      <c r="J204" s="32" t="s">
        <v>47</v>
      </c>
      <c r="K204" s="32">
        <v>50</v>
      </c>
      <c r="L204" s="64">
        <v>5.5</v>
      </c>
      <c r="M204" s="32">
        <f t="shared" si="22"/>
        <v>0.48</v>
      </c>
      <c r="N204" s="24" t="s">
        <v>35</v>
      </c>
      <c r="O204" s="7"/>
      <c r="P204" s="29" t="s">
        <v>48</v>
      </c>
      <c r="Q204">
        <f t="shared" si="23"/>
        <v>24</v>
      </c>
      <c r="R204">
        <f t="shared" si="24"/>
        <v>50</v>
      </c>
      <c r="S204">
        <f t="shared" si="25"/>
        <v>0.48</v>
      </c>
      <c r="T204">
        <f t="shared" si="26"/>
        <v>72</v>
      </c>
      <c r="U204">
        <f t="shared" si="27"/>
        <v>72</v>
      </c>
    </row>
    <row r="205" spans="1:21" ht="28.8" x14ac:dyDescent="0.3">
      <c r="A205" s="4">
        <v>44847</v>
      </c>
      <c r="B205" s="5" t="s">
        <v>11</v>
      </c>
      <c r="C205" s="6" t="s">
        <v>82</v>
      </c>
      <c r="D205" s="6" t="s">
        <v>73</v>
      </c>
      <c r="E205" s="36" t="s">
        <v>224</v>
      </c>
      <c r="F205" s="6" t="s">
        <v>15</v>
      </c>
      <c r="G205" s="6">
        <v>24</v>
      </c>
      <c r="H205" s="6" t="s">
        <v>84</v>
      </c>
      <c r="I205" s="6">
        <f t="shared" si="21"/>
        <v>3</v>
      </c>
      <c r="J205" s="32" t="s">
        <v>47</v>
      </c>
      <c r="K205" s="32">
        <v>50</v>
      </c>
      <c r="L205" s="64">
        <v>5.5</v>
      </c>
      <c r="M205" s="32">
        <f t="shared" si="22"/>
        <v>0.48</v>
      </c>
      <c r="N205" s="24" t="s">
        <v>35</v>
      </c>
      <c r="O205" s="7"/>
      <c r="P205" s="29" t="s">
        <v>48</v>
      </c>
      <c r="Q205">
        <f t="shared" si="23"/>
        <v>24</v>
      </c>
      <c r="R205">
        <f t="shared" si="24"/>
        <v>50</v>
      </c>
      <c r="S205">
        <f t="shared" si="25"/>
        <v>0.48</v>
      </c>
      <c r="T205">
        <f t="shared" si="26"/>
        <v>72</v>
      </c>
      <c r="U205">
        <f t="shared" si="27"/>
        <v>72</v>
      </c>
    </row>
    <row r="206" spans="1:21" x14ac:dyDescent="0.3">
      <c r="A206" s="4">
        <v>44847</v>
      </c>
      <c r="B206" s="5" t="s">
        <v>11</v>
      </c>
      <c r="C206" s="6" t="s">
        <v>12</v>
      </c>
      <c r="D206" s="6" t="s">
        <v>209</v>
      </c>
      <c r="E206" s="36" t="s">
        <v>225</v>
      </c>
      <c r="F206" s="6" t="s">
        <v>211</v>
      </c>
      <c r="G206" s="6">
        <v>20</v>
      </c>
      <c r="H206" s="6" t="s">
        <v>16</v>
      </c>
      <c r="I206" s="6">
        <f t="shared" si="21"/>
        <v>3.75</v>
      </c>
      <c r="J206" s="32" t="s">
        <v>212</v>
      </c>
      <c r="K206" s="32">
        <v>50</v>
      </c>
      <c r="L206" s="64">
        <v>5.5</v>
      </c>
      <c r="M206" s="32">
        <f t="shared" si="22"/>
        <v>0.4</v>
      </c>
      <c r="N206" s="21" t="s">
        <v>18</v>
      </c>
      <c r="O206" s="7"/>
      <c r="P206" s="25" t="s">
        <v>213</v>
      </c>
      <c r="Q206">
        <f t="shared" si="23"/>
        <v>20</v>
      </c>
      <c r="R206">
        <f t="shared" si="24"/>
        <v>50</v>
      </c>
      <c r="S206">
        <f t="shared" si="25"/>
        <v>0.4</v>
      </c>
      <c r="T206">
        <f t="shared" si="26"/>
        <v>75</v>
      </c>
      <c r="U206">
        <f t="shared" si="27"/>
        <v>75</v>
      </c>
    </row>
    <row r="207" spans="1:21" ht="28.8" x14ac:dyDescent="0.3">
      <c r="A207" s="4">
        <v>44847</v>
      </c>
      <c r="B207" s="5" t="s">
        <v>11</v>
      </c>
      <c r="C207" s="6" t="s">
        <v>87</v>
      </c>
      <c r="D207" s="6" t="s">
        <v>73</v>
      </c>
      <c r="E207" s="36" t="s">
        <v>226</v>
      </c>
      <c r="F207" s="6" t="s">
        <v>15</v>
      </c>
      <c r="G207" s="6">
        <v>24</v>
      </c>
      <c r="H207" s="6" t="s">
        <v>84</v>
      </c>
      <c r="I207" s="6">
        <f t="shared" si="21"/>
        <v>3</v>
      </c>
      <c r="J207" s="32" t="s">
        <v>47</v>
      </c>
      <c r="K207" s="32">
        <v>50</v>
      </c>
      <c r="L207" s="64">
        <v>5.5</v>
      </c>
      <c r="M207" s="32">
        <f t="shared" si="22"/>
        <v>0.48</v>
      </c>
      <c r="N207" s="24" t="s">
        <v>35</v>
      </c>
      <c r="O207" s="7"/>
      <c r="P207" s="29" t="s">
        <v>48</v>
      </c>
      <c r="Q207">
        <f t="shared" si="23"/>
        <v>24</v>
      </c>
      <c r="R207">
        <f t="shared" si="24"/>
        <v>50</v>
      </c>
      <c r="S207">
        <f t="shared" si="25"/>
        <v>0.48</v>
      </c>
      <c r="T207">
        <f t="shared" si="26"/>
        <v>72</v>
      </c>
      <c r="U207">
        <f t="shared" si="27"/>
        <v>72</v>
      </c>
    </row>
    <row r="208" spans="1:21" ht="28.8" x14ac:dyDescent="0.3">
      <c r="A208" s="4">
        <v>44847</v>
      </c>
      <c r="B208" s="5" t="s">
        <v>11</v>
      </c>
      <c r="C208" s="6" t="s">
        <v>87</v>
      </c>
      <c r="D208" s="6" t="s">
        <v>73</v>
      </c>
      <c r="E208" s="36" t="s">
        <v>227</v>
      </c>
      <c r="F208" s="6" t="s">
        <v>15</v>
      </c>
      <c r="G208" s="6">
        <v>24</v>
      </c>
      <c r="H208" s="6" t="s">
        <v>84</v>
      </c>
      <c r="I208" s="6">
        <f t="shared" si="21"/>
        <v>3</v>
      </c>
      <c r="J208" s="32" t="s">
        <v>47</v>
      </c>
      <c r="K208" s="32">
        <v>50</v>
      </c>
      <c r="L208" s="64">
        <v>5.5</v>
      </c>
      <c r="M208" s="32">
        <f t="shared" si="22"/>
        <v>0.48</v>
      </c>
      <c r="N208" s="24" t="s">
        <v>35</v>
      </c>
      <c r="O208" s="7"/>
      <c r="P208" s="29" t="s">
        <v>48</v>
      </c>
      <c r="Q208">
        <f t="shared" si="23"/>
        <v>24</v>
      </c>
      <c r="R208">
        <f t="shared" si="24"/>
        <v>50</v>
      </c>
      <c r="S208">
        <f t="shared" si="25"/>
        <v>0.48</v>
      </c>
      <c r="T208">
        <f t="shared" si="26"/>
        <v>72</v>
      </c>
      <c r="U208">
        <f t="shared" si="27"/>
        <v>72</v>
      </c>
    </row>
    <row r="209" spans="1:21" ht="28.8" hidden="1" x14ac:dyDescent="0.3">
      <c r="A209" s="4">
        <v>44848</v>
      </c>
      <c r="B209" s="5" t="s">
        <v>11</v>
      </c>
      <c r="C209" s="6" t="s">
        <v>20</v>
      </c>
      <c r="D209" s="6" t="s">
        <v>32</v>
      </c>
      <c r="E209" s="36" t="s">
        <v>228</v>
      </c>
      <c r="F209" s="6" t="s">
        <v>15</v>
      </c>
      <c r="G209" s="6">
        <v>40</v>
      </c>
      <c r="H209" s="6" t="s">
        <v>58</v>
      </c>
      <c r="I209" s="6">
        <f t="shared" si="21"/>
        <v>1.75</v>
      </c>
      <c r="J209" s="32" t="s">
        <v>34</v>
      </c>
      <c r="K209" s="32">
        <v>50</v>
      </c>
      <c r="L209" s="64">
        <v>5.5</v>
      </c>
      <c r="M209" s="32">
        <f t="shared" si="22"/>
        <v>0.8</v>
      </c>
      <c r="N209" s="24" t="s">
        <v>35</v>
      </c>
      <c r="O209" s="7"/>
      <c r="P209" s="29" t="s">
        <v>36</v>
      </c>
      <c r="Q209">
        <f t="shared" si="23"/>
        <v>40</v>
      </c>
      <c r="R209">
        <f t="shared" si="24"/>
        <v>50</v>
      </c>
      <c r="S209">
        <f t="shared" si="25"/>
        <v>0.8</v>
      </c>
      <c r="T209">
        <f t="shared" si="26"/>
        <v>70</v>
      </c>
      <c r="U209">
        <f t="shared" si="27"/>
        <v>70</v>
      </c>
    </row>
    <row r="210" spans="1:21" hidden="1" x14ac:dyDescent="0.3">
      <c r="A210" s="4">
        <v>44848</v>
      </c>
      <c r="B210" s="5" t="s">
        <v>11</v>
      </c>
      <c r="C210" s="6" t="s">
        <v>20</v>
      </c>
      <c r="D210" s="6" t="s">
        <v>37</v>
      </c>
      <c r="E210" s="36" t="s">
        <v>61</v>
      </c>
      <c r="F210" s="6" t="s">
        <v>15</v>
      </c>
      <c r="G210" s="6">
        <v>90</v>
      </c>
      <c r="H210" s="6" t="s">
        <v>16</v>
      </c>
      <c r="I210" s="6">
        <f t="shared" si="21"/>
        <v>3.75</v>
      </c>
      <c r="J210" s="32" t="s">
        <v>62</v>
      </c>
      <c r="K210" s="37">
        <v>100</v>
      </c>
      <c r="L210" s="64">
        <v>5.5</v>
      </c>
      <c r="M210" s="32">
        <f t="shared" si="22"/>
        <v>0.9</v>
      </c>
      <c r="N210" s="21" t="s">
        <v>18</v>
      </c>
      <c r="O210" s="7"/>
      <c r="P210" s="25" t="s">
        <v>63</v>
      </c>
      <c r="Q210">
        <f t="shared" si="23"/>
        <v>90</v>
      </c>
      <c r="R210">
        <f t="shared" si="24"/>
        <v>100</v>
      </c>
      <c r="S210">
        <f t="shared" si="25"/>
        <v>0.9</v>
      </c>
      <c r="T210">
        <f t="shared" si="26"/>
        <v>337.5</v>
      </c>
      <c r="U210">
        <f t="shared" si="27"/>
        <v>337.5</v>
      </c>
    </row>
    <row r="211" spans="1:21" ht="28.8" x14ac:dyDescent="0.3">
      <c r="A211" s="4">
        <v>44848</v>
      </c>
      <c r="B211" s="5" t="s">
        <v>11</v>
      </c>
      <c r="C211" s="6" t="s">
        <v>76</v>
      </c>
      <c r="D211" s="6" t="s">
        <v>73</v>
      </c>
      <c r="E211" s="36" t="s">
        <v>229</v>
      </c>
      <c r="F211" s="6" t="s">
        <v>15</v>
      </c>
      <c r="G211" s="6">
        <v>24</v>
      </c>
      <c r="H211" s="6" t="s">
        <v>84</v>
      </c>
      <c r="I211" s="6">
        <f t="shared" si="21"/>
        <v>3</v>
      </c>
      <c r="J211" s="32" t="s">
        <v>47</v>
      </c>
      <c r="K211" s="32">
        <v>50</v>
      </c>
      <c r="L211" s="64">
        <v>5.5</v>
      </c>
      <c r="M211" s="32">
        <f t="shared" si="22"/>
        <v>0.48</v>
      </c>
      <c r="N211" s="24" t="s">
        <v>35</v>
      </c>
      <c r="O211" s="7"/>
      <c r="P211" s="29" t="s">
        <v>48</v>
      </c>
      <c r="Q211">
        <f t="shared" si="23"/>
        <v>24</v>
      </c>
      <c r="R211">
        <f t="shared" si="24"/>
        <v>50</v>
      </c>
      <c r="S211">
        <f t="shared" si="25"/>
        <v>0.48</v>
      </c>
      <c r="T211">
        <f t="shared" si="26"/>
        <v>72</v>
      </c>
      <c r="U211">
        <f t="shared" si="27"/>
        <v>72</v>
      </c>
    </row>
    <row r="212" spans="1:21" ht="28.8" x14ac:dyDescent="0.3">
      <c r="A212" s="4">
        <v>44848</v>
      </c>
      <c r="B212" s="5" t="s">
        <v>11</v>
      </c>
      <c r="C212" s="6" t="s">
        <v>12</v>
      </c>
      <c r="D212" s="6" t="s">
        <v>73</v>
      </c>
      <c r="E212" s="36" t="s">
        <v>230</v>
      </c>
      <c r="F212" s="6" t="s">
        <v>15</v>
      </c>
      <c r="G212" s="6">
        <v>24</v>
      </c>
      <c r="H212" s="6" t="s">
        <v>84</v>
      </c>
      <c r="I212" s="6">
        <f t="shared" si="21"/>
        <v>3</v>
      </c>
      <c r="J212" s="32" t="s">
        <v>47</v>
      </c>
      <c r="K212" s="32">
        <v>50</v>
      </c>
      <c r="L212" s="64">
        <v>5.5</v>
      </c>
      <c r="M212" s="32">
        <f t="shared" si="22"/>
        <v>0.48</v>
      </c>
      <c r="N212" s="24" t="s">
        <v>35</v>
      </c>
      <c r="O212" s="7"/>
      <c r="P212" s="29" t="s">
        <v>48</v>
      </c>
      <c r="Q212">
        <f t="shared" si="23"/>
        <v>24</v>
      </c>
      <c r="R212">
        <f t="shared" si="24"/>
        <v>50</v>
      </c>
      <c r="S212">
        <f t="shared" si="25"/>
        <v>0.48</v>
      </c>
      <c r="T212">
        <f t="shared" si="26"/>
        <v>72</v>
      </c>
      <c r="U212">
        <f t="shared" si="27"/>
        <v>72</v>
      </c>
    </row>
    <row r="213" spans="1:21" x14ac:dyDescent="0.3">
      <c r="A213" s="4">
        <v>44848</v>
      </c>
      <c r="B213" s="5" t="s">
        <v>11</v>
      </c>
      <c r="C213" s="6" t="s">
        <v>12</v>
      </c>
      <c r="D213" s="6" t="s">
        <v>209</v>
      </c>
      <c r="E213" s="36" t="s">
        <v>231</v>
      </c>
      <c r="F213" s="6" t="s">
        <v>211</v>
      </c>
      <c r="G213" s="6">
        <v>20</v>
      </c>
      <c r="H213" s="6" t="s">
        <v>16</v>
      </c>
      <c r="I213" s="6">
        <f t="shared" si="21"/>
        <v>3.75</v>
      </c>
      <c r="J213" s="32" t="s">
        <v>212</v>
      </c>
      <c r="K213" s="32">
        <v>50</v>
      </c>
      <c r="L213" s="64">
        <v>5.5</v>
      </c>
      <c r="M213" s="32">
        <f t="shared" si="22"/>
        <v>0.4</v>
      </c>
      <c r="N213" s="21" t="s">
        <v>18</v>
      </c>
      <c r="O213" s="7"/>
      <c r="P213" s="25" t="s">
        <v>213</v>
      </c>
      <c r="Q213">
        <f t="shared" si="23"/>
        <v>20</v>
      </c>
      <c r="R213">
        <f t="shared" si="24"/>
        <v>50</v>
      </c>
      <c r="S213">
        <f t="shared" si="25"/>
        <v>0.4</v>
      </c>
      <c r="T213">
        <f t="shared" si="26"/>
        <v>75</v>
      </c>
      <c r="U213">
        <f t="shared" si="27"/>
        <v>75</v>
      </c>
    </row>
    <row r="214" spans="1:21" ht="28.8" hidden="1" x14ac:dyDescent="0.3">
      <c r="A214" s="4">
        <v>44848</v>
      </c>
      <c r="B214" s="5" t="s">
        <v>11</v>
      </c>
      <c r="C214" s="6" t="s">
        <v>12</v>
      </c>
      <c r="D214" s="6" t="s">
        <v>21</v>
      </c>
      <c r="E214" s="36" t="s">
        <v>60</v>
      </c>
      <c r="F214" s="6" t="s">
        <v>15</v>
      </c>
      <c r="G214" s="6">
        <v>45</v>
      </c>
      <c r="H214" s="6" t="s">
        <v>16</v>
      </c>
      <c r="I214" s="6">
        <f t="shared" si="21"/>
        <v>3.75</v>
      </c>
      <c r="J214" s="32" t="s">
        <v>23</v>
      </c>
      <c r="K214" s="32">
        <v>50</v>
      </c>
      <c r="L214" s="32">
        <v>3.5</v>
      </c>
      <c r="M214" s="32">
        <f t="shared" si="22"/>
        <v>0.9</v>
      </c>
      <c r="N214" s="26" t="s">
        <v>24</v>
      </c>
      <c r="O214" s="7"/>
      <c r="P214" s="27" t="s">
        <v>25</v>
      </c>
      <c r="Q214">
        <f t="shared" si="23"/>
        <v>45</v>
      </c>
      <c r="R214">
        <f t="shared" si="24"/>
        <v>50</v>
      </c>
      <c r="S214">
        <f t="shared" si="25"/>
        <v>0.9</v>
      </c>
      <c r="T214">
        <f t="shared" si="26"/>
        <v>168.75</v>
      </c>
      <c r="U214">
        <f t="shared" si="27"/>
        <v>168.75</v>
      </c>
    </row>
    <row r="215" spans="1:21" ht="28.8" hidden="1" x14ac:dyDescent="0.3">
      <c r="A215" s="4">
        <v>44851</v>
      </c>
      <c r="B215" s="5" t="s">
        <v>11</v>
      </c>
      <c r="C215" s="6" t="s">
        <v>20</v>
      </c>
      <c r="D215" s="6" t="s">
        <v>32</v>
      </c>
      <c r="E215" s="36" t="s">
        <v>232</v>
      </c>
      <c r="F215" s="6" t="s">
        <v>15</v>
      </c>
      <c r="G215" s="6">
        <v>40</v>
      </c>
      <c r="H215" s="6" t="s">
        <v>16</v>
      </c>
      <c r="I215" s="6">
        <f t="shared" si="21"/>
        <v>3.75</v>
      </c>
      <c r="J215" s="32" t="s">
        <v>34</v>
      </c>
      <c r="K215" s="32">
        <v>50</v>
      </c>
      <c r="L215" s="64">
        <v>5.5</v>
      </c>
      <c r="M215" s="32">
        <f t="shared" si="22"/>
        <v>0.8</v>
      </c>
      <c r="N215" s="24" t="s">
        <v>35</v>
      </c>
      <c r="O215" s="7"/>
      <c r="P215" s="29" t="s">
        <v>36</v>
      </c>
      <c r="Q215">
        <f t="shared" si="23"/>
        <v>40</v>
      </c>
      <c r="R215">
        <f t="shared" si="24"/>
        <v>50</v>
      </c>
      <c r="S215">
        <f t="shared" si="25"/>
        <v>0.8</v>
      </c>
      <c r="T215">
        <f t="shared" si="26"/>
        <v>150</v>
      </c>
      <c r="U215">
        <f t="shared" si="27"/>
        <v>150</v>
      </c>
    </row>
    <row r="216" spans="1:21" ht="28.8" hidden="1" x14ac:dyDescent="0.3">
      <c r="A216" s="4">
        <v>44851</v>
      </c>
      <c r="B216" s="5" t="s">
        <v>11</v>
      </c>
      <c r="C216" s="6" t="s">
        <v>20</v>
      </c>
      <c r="D216" s="6" t="s">
        <v>21</v>
      </c>
      <c r="E216" s="36" t="s">
        <v>22</v>
      </c>
      <c r="F216" s="6" t="s">
        <v>15</v>
      </c>
      <c r="G216" s="6">
        <v>45</v>
      </c>
      <c r="H216" s="6" t="s">
        <v>16</v>
      </c>
      <c r="I216" s="6">
        <f t="shared" si="21"/>
        <v>3.75</v>
      </c>
      <c r="J216" s="32" t="s">
        <v>23</v>
      </c>
      <c r="K216" s="32">
        <v>50</v>
      </c>
      <c r="L216" s="32">
        <v>3.5</v>
      </c>
      <c r="M216" s="32">
        <f t="shared" si="22"/>
        <v>0.9</v>
      </c>
      <c r="N216" s="26" t="s">
        <v>24</v>
      </c>
      <c r="O216" s="7"/>
      <c r="P216" s="27" t="s">
        <v>25</v>
      </c>
      <c r="Q216">
        <f t="shared" si="23"/>
        <v>45</v>
      </c>
      <c r="R216">
        <f t="shared" si="24"/>
        <v>50</v>
      </c>
      <c r="S216">
        <f t="shared" si="25"/>
        <v>0.9</v>
      </c>
      <c r="T216">
        <f t="shared" si="26"/>
        <v>168.75</v>
      </c>
      <c r="U216">
        <f t="shared" si="27"/>
        <v>168.75</v>
      </c>
    </row>
    <row r="217" spans="1:21" ht="28.8" hidden="1" x14ac:dyDescent="0.3">
      <c r="A217" s="4">
        <v>44851</v>
      </c>
      <c r="B217" s="5" t="s">
        <v>11</v>
      </c>
      <c r="C217" s="6" t="s">
        <v>20</v>
      </c>
      <c r="D217" s="6" t="s">
        <v>26</v>
      </c>
      <c r="E217" s="36" t="s">
        <v>27</v>
      </c>
      <c r="F217" s="6" t="s">
        <v>15</v>
      </c>
      <c r="G217" s="6">
        <v>60</v>
      </c>
      <c r="H217" s="6" t="s">
        <v>28</v>
      </c>
      <c r="I217" s="6">
        <f t="shared" si="21"/>
        <v>8</v>
      </c>
      <c r="J217" s="37" t="s">
        <v>29</v>
      </c>
      <c r="K217" s="37">
        <v>100</v>
      </c>
      <c r="L217" s="37">
        <v>5.5</v>
      </c>
      <c r="M217" s="32">
        <f t="shared" si="22"/>
        <v>0.6</v>
      </c>
      <c r="N217" s="22" t="s">
        <v>30</v>
      </c>
      <c r="O217" s="22" t="s">
        <v>30</v>
      </c>
      <c r="P217" s="31" t="s">
        <v>31</v>
      </c>
      <c r="Q217">
        <f t="shared" si="23"/>
        <v>60</v>
      </c>
      <c r="R217">
        <f t="shared" si="24"/>
        <v>100</v>
      </c>
      <c r="S217">
        <f t="shared" si="25"/>
        <v>0.6</v>
      </c>
      <c r="T217">
        <f t="shared" si="26"/>
        <v>480</v>
      </c>
      <c r="U217">
        <f t="shared" si="27"/>
        <v>480</v>
      </c>
    </row>
    <row r="218" spans="1:21" x14ac:dyDescent="0.3">
      <c r="A218" s="4">
        <v>44851</v>
      </c>
      <c r="B218" s="5" t="s">
        <v>11</v>
      </c>
      <c r="C218" s="6" t="s">
        <v>12</v>
      </c>
      <c r="D218" s="6" t="s">
        <v>13</v>
      </c>
      <c r="E218" s="36" t="s">
        <v>14</v>
      </c>
      <c r="F218" s="6" t="s">
        <v>15</v>
      </c>
      <c r="G218" s="6">
        <v>30</v>
      </c>
      <c r="H218" s="6" t="s">
        <v>16</v>
      </c>
      <c r="I218" s="6">
        <f t="shared" si="21"/>
        <v>3.75</v>
      </c>
      <c r="J218" s="32" t="s">
        <v>17</v>
      </c>
      <c r="K218" s="32">
        <v>50</v>
      </c>
      <c r="L218" s="64">
        <v>5.5</v>
      </c>
      <c r="M218" s="32">
        <f t="shared" si="22"/>
        <v>0.6</v>
      </c>
      <c r="N218" s="21" t="s">
        <v>18</v>
      </c>
      <c r="O218" s="7"/>
      <c r="P218" s="25" t="s">
        <v>19</v>
      </c>
      <c r="Q218">
        <f t="shared" si="23"/>
        <v>30</v>
      </c>
      <c r="R218">
        <f t="shared" si="24"/>
        <v>50</v>
      </c>
      <c r="S218">
        <f t="shared" si="25"/>
        <v>0.6</v>
      </c>
      <c r="T218">
        <f t="shared" si="26"/>
        <v>112.5</v>
      </c>
      <c r="U218">
        <f t="shared" si="27"/>
        <v>112.5</v>
      </c>
    </row>
    <row r="219" spans="1:21" ht="28.8" x14ac:dyDescent="0.3">
      <c r="A219" s="4">
        <v>44851</v>
      </c>
      <c r="B219" s="5" t="s">
        <v>11</v>
      </c>
      <c r="C219" s="6" t="s">
        <v>12</v>
      </c>
      <c r="D219" s="6" t="s">
        <v>45</v>
      </c>
      <c r="E219" s="36" t="s">
        <v>233</v>
      </c>
      <c r="F219" s="6" t="s">
        <v>15</v>
      </c>
      <c r="G219" s="6">
        <v>40</v>
      </c>
      <c r="H219" s="6" t="s">
        <v>16</v>
      </c>
      <c r="I219" s="6">
        <f t="shared" si="21"/>
        <v>3.75</v>
      </c>
      <c r="J219" s="32" t="s">
        <v>47</v>
      </c>
      <c r="K219" s="32">
        <v>50</v>
      </c>
      <c r="L219" s="64">
        <v>5.5</v>
      </c>
      <c r="M219" s="32">
        <f t="shared" si="22"/>
        <v>0.8</v>
      </c>
      <c r="N219" s="24" t="s">
        <v>35</v>
      </c>
      <c r="O219" s="7"/>
      <c r="P219" s="29" t="s">
        <v>48</v>
      </c>
      <c r="Q219">
        <f t="shared" si="23"/>
        <v>40</v>
      </c>
      <c r="R219">
        <f t="shared" si="24"/>
        <v>50</v>
      </c>
      <c r="S219">
        <f t="shared" si="25"/>
        <v>0.8</v>
      </c>
      <c r="T219">
        <f t="shared" si="26"/>
        <v>150</v>
      </c>
      <c r="U219">
        <f t="shared" si="27"/>
        <v>150</v>
      </c>
    </row>
    <row r="220" spans="1:21" ht="28.8" hidden="1" x14ac:dyDescent="0.3">
      <c r="A220" s="4">
        <v>44852</v>
      </c>
      <c r="B220" s="5" t="s">
        <v>11</v>
      </c>
      <c r="C220" s="6" t="s">
        <v>20</v>
      </c>
      <c r="D220" s="6" t="s">
        <v>32</v>
      </c>
      <c r="E220" s="36" t="s">
        <v>234</v>
      </c>
      <c r="F220" s="6" t="s">
        <v>15</v>
      </c>
      <c r="G220" s="6">
        <v>40</v>
      </c>
      <c r="H220" s="6" t="s">
        <v>16</v>
      </c>
      <c r="I220" s="6">
        <f t="shared" si="21"/>
        <v>3.75</v>
      </c>
      <c r="J220" s="32" t="s">
        <v>34</v>
      </c>
      <c r="K220" s="32">
        <v>50</v>
      </c>
      <c r="L220" s="64">
        <v>5.5</v>
      </c>
      <c r="M220" s="32">
        <f t="shared" si="22"/>
        <v>0.8</v>
      </c>
      <c r="N220" s="24" t="s">
        <v>35</v>
      </c>
      <c r="O220" s="7"/>
      <c r="P220" s="29" t="s">
        <v>36</v>
      </c>
      <c r="Q220">
        <f t="shared" si="23"/>
        <v>40</v>
      </c>
      <c r="R220">
        <f t="shared" si="24"/>
        <v>50</v>
      </c>
      <c r="S220">
        <f t="shared" si="25"/>
        <v>0.8</v>
      </c>
      <c r="T220">
        <f t="shared" si="26"/>
        <v>150</v>
      </c>
      <c r="U220">
        <f t="shared" si="27"/>
        <v>150</v>
      </c>
    </row>
    <row r="221" spans="1:21" ht="28.8" hidden="1" x14ac:dyDescent="0.3">
      <c r="A221" s="4">
        <v>44852</v>
      </c>
      <c r="B221" s="5" t="s">
        <v>11</v>
      </c>
      <c r="C221" s="6" t="s">
        <v>20</v>
      </c>
      <c r="D221" s="6" t="s">
        <v>37</v>
      </c>
      <c r="E221" s="36" t="s">
        <v>38</v>
      </c>
      <c r="F221" s="6" t="s">
        <v>15</v>
      </c>
      <c r="G221" s="6">
        <v>90</v>
      </c>
      <c r="H221" s="6" t="s">
        <v>16</v>
      </c>
      <c r="I221" s="6">
        <f t="shared" si="21"/>
        <v>3.75</v>
      </c>
      <c r="J221" s="37" t="s">
        <v>39</v>
      </c>
      <c r="K221" s="37">
        <v>100</v>
      </c>
      <c r="L221" s="64">
        <v>5.5</v>
      </c>
      <c r="M221" s="32">
        <f t="shared" si="22"/>
        <v>0.9</v>
      </c>
      <c r="N221" s="21" t="s">
        <v>18</v>
      </c>
      <c r="O221" s="21" t="s">
        <v>18</v>
      </c>
      <c r="P221" s="25" t="s">
        <v>40</v>
      </c>
      <c r="Q221">
        <f t="shared" si="23"/>
        <v>90</v>
      </c>
      <c r="R221">
        <f t="shared" si="24"/>
        <v>100</v>
      </c>
      <c r="S221">
        <f t="shared" si="25"/>
        <v>0.9</v>
      </c>
      <c r="T221">
        <f t="shared" si="26"/>
        <v>337.5</v>
      </c>
      <c r="U221">
        <f t="shared" si="27"/>
        <v>337.5</v>
      </c>
    </row>
    <row r="222" spans="1:21" ht="28.8" hidden="1" x14ac:dyDescent="0.3">
      <c r="A222" s="4">
        <v>44852</v>
      </c>
      <c r="B222" s="5" t="s">
        <v>11</v>
      </c>
      <c r="C222" s="6" t="s">
        <v>20</v>
      </c>
      <c r="D222" s="6" t="s">
        <v>21</v>
      </c>
      <c r="E222" s="36" t="s">
        <v>41</v>
      </c>
      <c r="F222" s="6" t="s">
        <v>15</v>
      </c>
      <c r="G222" s="6">
        <v>45</v>
      </c>
      <c r="H222" s="6" t="s">
        <v>16</v>
      </c>
      <c r="I222" s="6">
        <f t="shared" si="21"/>
        <v>3.75</v>
      </c>
      <c r="J222" s="32" t="s">
        <v>23</v>
      </c>
      <c r="K222" s="32">
        <v>50</v>
      </c>
      <c r="L222" s="32">
        <v>3.5</v>
      </c>
      <c r="M222" s="32">
        <f t="shared" si="22"/>
        <v>0.9</v>
      </c>
      <c r="N222" s="26" t="s">
        <v>24</v>
      </c>
      <c r="O222" s="7"/>
      <c r="P222" s="27" t="s">
        <v>25</v>
      </c>
      <c r="Q222">
        <f t="shared" si="23"/>
        <v>45</v>
      </c>
      <c r="R222">
        <f t="shared" si="24"/>
        <v>50</v>
      </c>
      <c r="S222">
        <f t="shared" si="25"/>
        <v>0.9</v>
      </c>
      <c r="T222">
        <f t="shared" si="26"/>
        <v>168.75</v>
      </c>
      <c r="U222">
        <f t="shared" si="27"/>
        <v>168.75</v>
      </c>
    </row>
    <row r="223" spans="1:21" ht="28.8" x14ac:dyDescent="0.3">
      <c r="A223" s="4">
        <v>44852</v>
      </c>
      <c r="B223" s="5" t="s">
        <v>11</v>
      </c>
      <c r="C223" s="6" t="s">
        <v>235</v>
      </c>
      <c r="D223" s="6" t="s">
        <v>45</v>
      </c>
      <c r="E223" s="36" t="s">
        <v>236</v>
      </c>
      <c r="F223" s="6" t="s">
        <v>15</v>
      </c>
      <c r="G223" s="6">
        <v>40</v>
      </c>
      <c r="H223" s="6" t="s">
        <v>58</v>
      </c>
      <c r="I223" s="6">
        <f t="shared" si="21"/>
        <v>1.75</v>
      </c>
      <c r="J223" s="32" t="s">
        <v>47</v>
      </c>
      <c r="K223" s="32">
        <v>50</v>
      </c>
      <c r="L223" s="64">
        <v>5.5</v>
      </c>
      <c r="M223" s="32">
        <f t="shared" si="22"/>
        <v>0.8</v>
      </c>
      <c r="N223" s="24" t="s">
        <v>35</v>
      </c>
      <c r="O223" s="7"/>
      <c r="P223" s="29" t="s">
        <v>48</v>
      </c>
      <c r="Q223">
        <f t="shared" si="23"/>
        <v>40</v>
      </c>
      <c r="R223">
        <f t="shared" si="24"/>
        <v>50</v>
      </c>
      <c r="S223">
        <f t="shared" si="25"/>
        <v>0.8</v>
      </c>
      <c r="T223">
        <f t="shared" si="26"/>
        <v>70</v>
      </c>
      <c r="U223">
        <f t="shared" si="27"/>
        <v>70</v>
      </c>
    </row>
    <row r="224" spans="1:21" ht="28.8" hidden="1" x14ac:dyDescent="0.3">
      <c r="A224" s="4">
        <v>44853</v>
      </c>
      <c r="B224" s="5" t="s">
        <v>11</v>
      </c>
      <c r="C224" s="6" t="s">
        <v>20</v>
      </c>
      <c r="D224" s="6" t="s">
        <v>32</v>
      </c>
      <c r="E224" s="36" t="s">
        <v>238</v>
      </c>
      <c r="F224" s="6" t="s">
        <v>15</v>
      </c>
      <c r="G224" s="6">
        <v>40</v>
      </c>
      <c r="H224" s="6" t="s">
        <v>16</v>
      </c>
      <c r="I224" s="6">
        <f t="shared" si="21"/>
        <v>3.75</v>
      </c>
      <c r="J224" s="32" t="s">
        <v>34</v>
      </c>
      <c r="K224" s="32">
        <v>50</v>
      </c>
      <c r="L224" s="64">
        <v>5.5</v>
      </c>
      <c r="M224" s="32">
        <f t="shared" si="22"/>
        <v>0.8</v>
      </c>
      <c r="N224" s="24" t="s">
        <v>35</v>
      </c>
      <c r="O224" s="7"/>
      <c r="P224" s="29" t="s">
        <v>36</v>
      </c>
      <c r="Q224">
        <f t="shared" si="23"/>
        <v>40</v>
      </c>
      <c r="R224">
        <f t="shared" si="24"/>
        <v>50</v>
      </c>
      <c r="S224">
        <f t="shared" si="25"/>
        <v>0.8</v>
      </c>
      <c r="T224">
        <f t="shared" si="26"/>
        <v>150</v>
      </c>
      <c r="U224">
        <f t="shared" si="27"/>
        <v>150</v>
      </c>
    </row>
    <row r="225" spans="1:21" x14ac:dyDescent="0.3">
      <c r="A225" s="4">
        <v>44853</v>
      </c>
      <c r="B225" s="5" t="s">
        <v>11</v>
      </c>
      <c r="C225" s="6" t="s">
        <v>12</v>
      </c>
      <c r="D225" s="6" t="s">
        <v>13</v>
      </c>
      <c r="E225" s="36" t="s">
        <v>237</v>
      </c>
      <c r="F225" s="6" t="s">
        <v>15</v>
      </c>
      <c r="G225" s="6">
        <v>30</v>
      </c>
      <c r="H225" s="6" t="s">
        <v>16</v>
      </c>
      <c r="I225" s="6">
        <f t="shared" si="21"/>
        <v>3.75</v>
      </c>
      <c r="J225" s="32" t="s">
        <v>43</v>
      </c>
      <c r="K225" s="32">
        <v>50</v>
      </c>
      <c r="L225" s="64">
        <v>5.5</v>
      </c>
      <c r="M225" s="32">
        <f t="shared" si="22"/>
        <v>0.6</v>
      </c>
      <c r="N225" s="21" t="s">
        <v>18</v>
      </c>
      <c r="O225" s="7"/>
      <c r="P225" s="25" t="s">
        <v>40</v>
      </c>
      <c r="Q225">
        <f t="shared" si="23"/>
        <v>30</v>
      </c>
      <c r="R225">
        <f t="shared" si="24"/>
        <v>50</v>
      </c>
      <c r="S225">
        <f t="shared" si="25"/>
        <v>0.6</v>
      </c>
      <c r="T225">
        <f t="shared" si="26"/>
        <v>112.5</v>
      </c>
      <c r="U225">
        <f t="shared" si="27"/>
        <v>112.5</v>
      </c>
    </row>
    <row r="226" spans="1:21" ht="28.8" hidden="1" x14ac:dyDescent="0.3">
      <c r="A226" s="4">
        <v>44853</v>
      </c>
      <c r="B226" s="5" t="s">
        <v>11</v>
      </c>
      <c r="C226" s="6" t="s">
        <v>12</v>
      </c>
      <c r="D226" s="6" t="s">
        <v>21</v>
      </c>
      <c r="E226" s="36" t="s">
        <v>53</v>
      </c>
      <c r="F226" s="6" t="s">
        <v>15</v>
      </c>
      <c r="G226" s="6">
        <v>45</v>
      </c>
      <c r="H226" s="6" t="s">
        <v>16</v>
      </c>
      <c r="I226" s="6">
        <f t="shared" si="21"/>
        <v>3.75</v>
      </c>
      <c r="J226" s="32" t="s">
        <v>23</v>
      </c>
      <c r="K226" s="32">
        <v>50</v>
      </c>
      <c r="L226" s="32">
        <v>3.5</v>
      </c>
      <c r="M226" s="32">
        <f t="shared" si="22"/>
        <v>0.9</v>
      </c>
      <c r="N226" s="26" t="s">
        <v>24</v>
      </c>
      <c r="O226" s="7"/>
      <c r="P226" s="27" t="s">
        <v>25</v>
      </c>
      <c r="Q226">
        <f t="shared" si="23"/>
        <v>45</v>
      </c>
      <c r="R226">
        <f t="shared" si="24"/>
        <v>50</v>
      </c>
      <c r="S226">
        <f t="shared" si="25"/>
        <v>0.9</v>
      </c>
      <c r="T226">
        <f t="shared" si="26"/>
        <v>168.75</v>
      </c>
      <c r="U226">
        <f t="shared" si="27"/>
        <v>168.75</v>
      </c>
    </row>
    <row r="227" spans="1:21" ht="28.8" x14ac:dyDescent="0.3">
      <c r="A227" s="4">
        <v>44853</v>
      </c>
      <c r="B227" s="5" t="s">
        <v>11</v>
      </c>
      <c r="C227" s="6" t="s">
        <v>235</v>
      </c>
      <c r="D227" s="6" t="s">
        <v>45</v>
      </c>
      <c r="E227" s="36" t="s">
        <v>239</v>
      </c>
      <c r="F227" s="6" t="s">
        <v>15</v>
      </c>
      <c r="G227" s="6">
        <v>40</v>
      </c>
      <c r="H227" s="6" t="s">
        <v>58</v>
      </c>
      <c r="I227" s="6">
        <f t="shared" si="21"/>
        <v>1.75</v>
      </c>
      <c r="J227" s="32" t="s">
        <v>47</v>
      </c>
      <c r="K227" s="32">
        <v>50</v>
      </c>
      <c r="L227" s="64">
        <v>5.5</v>
      </c>
      <c r="M227" s="32">
        <f t="shared" si="22"/>
        <v>0.8</v>
      </c>
      <c r="N227" s="24" t="s">
        <v>35</v>
      </c>
      <c r="O227" s="7"/>
      <c r="P227" s="29" t="s">
        <v>48</v>
      </c>
      <c r="Q227">
        <f t="shared" si="23"/>
        <v>40</v>
      </c>
      <c r="R227">
        <f t="shared" si="24"/>
        <v>50</v>
      </c>
      <c r="S227">
        <f t="shared" si="25"/>
        <v>0.8</v>
      </c>
      <c r="T227">
        <f t="shared" si="26"/>
        <v>70</v>
      </c>
      <c r="U227">
        <f t="shared" si="27"/>
        <v>70</v>
      </c>
    </row>
    <row r="228" spans="1:21" ht="28.8" hidden="1" x14ac:dyDescent="0.3">
      <c r="A228" s="4">
        <v>44854</v>
      </c>
      <c r="B228" s="5" t="s">
        <v>11</v>
      </c>
      <c r="C228" s="6" t="s">
        <v>20</v>
      </c>
      <c r="D228" s="6" t="s">
        <v>32</v>
      </c>
      <c r="E228" s="36" t="s">
        <v>240</v>
      </c>
      <c r="F228" s="6" t="s">
        <v>15</v>
      </c>
      <c r="G228" s="6">
        <v>40</v>
      </c>
      <c r="H228" s="6" t="s">
        <v>58</v>
      </c>
      <c r="I228" s="6">
        <f t="shared" si="21"/>
        <v>1.75</v>
      </c>
      <c r="J228" s="32" t="s">
        <v>34</v>
      </c>
      <c r="K228" s="32">
        <v>50</v>
      </c>
      <c r="L228" s="64">
        <v>5.5</v>
      </c>
      <c r="M228" s="32">
        <f t="shared" si="22"/>
        <v>0.8</v>
      </c>
      <c r="N228" s="24" t="s">
        <v>35</v>
      </c>
      <c r="O228" s="7"/>
      <c r="P228" s="29" t="s">
        <v>36</v>
      </c>
      <c r="Q228">
        <f t="shared" si="23"/>
        <v>40</v>
      </c>
      <c r="R228">
        <f t="shared" si="24"/>
        <v>50</v>
      </c>
      <c r="S228">
        <f t="shared" si="25"/>
        <v>0.8</v>
      </c>
      <c r="T228">
        <f t="shared" si="26"/>
        <v>70</v>
      </c>
      <c r="U228">
        <f t="shared" si="27"/>
        <v>70</v>
      </c>
    </row>
    <row r="229" spans="1:21" ht="28.8" hidden="1" x14ac:dyDescent="0.3">
      <c r="A229" s="4">
        <v>44854</v>
      </c>
      <c r="B229" s="5" t="s">
        <v>11</v>
      </c>
      <c r="C229" s="6" t="s">
        <v>20</v>
      </c>
      <c r="D229" s="6" t="s">
        <v>26</v>
      </c>
      <c r="E229" s="36" t="s">
        <v>56</v>
      </c>
      <c r="F229" s="6" t="s">
        <v>15</v>
      </c>
      <c r="G229" s="6">
        <v>60</v>
      </c>
      <c r="H229" s="6" t="s">
        <v>28</v>
      </c>
      <c r="I229" s="6">
        <f t="shared" si="21"/>
        <v>8</v>
      </c>
      <c r="J229" s="37" t="s">
        <v>29</v>
      </c>
      <c r="K229" s="37">
        <v>100</v>
      </c>
      <c r="L229" s="37">
        <v>5.5</v>
      </c>
      <c r="M229" s="32">
        <f t="shared" si="22"/>
        <v>0.6</v>
      </c>
      <c r="N229" s="22" t="s">
        <v>30</v>
      </c>
      <c r="O229" s="22" t="s">
        <v>30</v>
      </c>
      <c r="P229" s="31" t="s">
        <v>31</v>
      </c>
      <c r="Q229">
        <f t="shared" si="23"/>
        <v>60</v>
      </c>
      <c r="R229">
        <f t="shared" si="24"/>
        <v>100</v>
      </c>
      <c r="S229">
        <f t="shared" si="25"/>
        <v>0.6</v>
      </c>
      <c r="T229">
        <f t="shared" si="26"/>
        <v>480</v>
      </c>
      <c r="U229">
        <f t="shared" si="27"/>
        <v>480</v>
      </c>
    </row>
    <row r="230" spans="1:21" hidden="1" x14ac:dyDescent="0.3">
      <c r="A230" s="4">
        <v>44855</v>
      </c>
      <c r="B230" s="5" t="s">
        <v>11</v>
      </c>
      <c r="C230" s="6" t="s">
        <v>20</v>
      </c>
      <c r="D230" s="6" t="s">
        <v>37</v>
      </c>
      <c r="E230" s="36" t="s">
        <v>61</v>
      </c>
      <c r="F230" s="6" t="s">
        <v>15</v>
      </c>
      <c r="G230" s="6">
        <v>90</v>
      </c>
      <c r="H230" s="6" t="s">
        <v>16</v>
      </c>
      <c r="I230" s="6">
        <f t="shared" si="21"/>
        <v>3.75</v>
      </c>
      <c r="J230" s="32" t="s">
        <v>62</v>
      </c>
      <c r="K230" s="37">
        <v>100</v>
      </c>
      <c r="L230" s="64">
        <v>5.5</v>
      </c>
      <c r="M230" s="32">
        <f t="shared" si="22"/>
        <v>0.9</v>
      </c>
      <c r="N230" s="21" t="s">
        <v>18</v>
      </c>
      <c r="O230" s="7"/>
      <c r="P230" s="25" t="s">
        <v>63</v>
      </c>
      <c r="Q230">
        <f t="shared" si="23"/>
        <v>90</v>
      </c>
      <c r="R230">
        <f t="shared" si="24"/>
        <v>100</v>
      </c>
      <c r="S230">
        <f t="shared" si="25"/>
        <v>0.9</v>
      </c>
      <c r="T230">
        <f t="shared" si="26"/>
        <v>337.5</v>
      </c>
      <c r="U230">
        <f t="shared" si="27"/>
        <v>337.5</v>
      </c>
    </row>
    <row r="231" spans="1:21" ht="28.8" x14ac:dyDescent="0.3">
      <c r="A231" s="4">
        <v>44855</v>
      </c>
      <c r="B231" s="5" t="s">
        <v>11</v>
      </c>
      <c r="C231" s="6" t="s">
        <v>12</v>
      </c>
      <c r="D231" s="6" t="s">
        <v>45</v>
      </c>
      <c r="E231" s="36" t="s">
        <v>241</v>
      </c>
      <c r="F231" s="6" t="s">
        <v>15</v>
      </c>
      <c r="G231" s="6">
        <v>40</v>
      </c>
      <c r="H231" s="6" t="s">
        <v>16</v>
      </c>
      <c r="I231" s="6">
        <f t="shared" si="21"/>
        <v>3.75</v>
      </c>
      <c r="J231" s="32" t="s">
        <v>47</v>
      </c>
      <c r="K231" s="32">
        <v>50</v>
      </c>
      <c r="L231" s="64">
        <v>5.5</v>
      </c>
      <c r="M231" s="32">
        <f t="shared" si="22"/>
        <v>0.8</v>
      </c>
      <c r="N231" s="24" t="s">
        <v>35</v>
      </c>
      <c r="O231" s="7"/>
      <c r="P231" s="29" t="s">
        <v>48</v>
      </c>
      <c r="Q231">
        <f t="shared" si="23"/>
        <v>40</v>
      </c>
      <c r="R231">
        <f t="shared" si="24"/>
        <v>50</v>
      </c>
      <c r="S231">
        <f t="shared" si="25"/>
        <v>0.8</v>
      </c>
      <c r="T231">
        <f t="shared" si="26"/>
        <v>150</v>
      </c>
      <c r="U231">
        <f t="shared" si="27"/>
        <v>150</v>
      </c>
    </row>
    <row r="232" spans="1:21" ht="28.8" hidden="1" x14ac:dyDescent="0.3">
      <c r="A232" s="4">
        <v>44855</v>
      </c>
      <c r="B232" s="5" t="s">
        <v>11</v>
      </c>
      <c r="C232" s="6" t="s">
        <v>12</v>
      </c>
      <c r="D232" s="6" t="s">
        <v>21</v>
      </c>
      <c r="E232" s="36" t="s">
        <v>60</v>
      </c>
      <c r="F232" s="6" t="s">
        <v>15</v>
      </c>
      <c r="G232" s="6">
        <v>45</v>
      </c>
      <c r="H232" s="6" t="s">
        <v>16</v>
      </c>
      <c r="I232" s="6">
        <f t="shared" si="21"/>
        <v>3.75</v>
      </c>
      <c r="J232" s="32" t="s">
        <v>23</v>
      </c>
      <c r="K232" s="32">
        <v>50</v>
      </c>
      <c r="L232" s="32">
        <v>3.5</v>
      </c>
      <c r="M232" s="32">
        <f t="shared" si="22"/>
        <v>0.9</v>
      </c>
      <c r="N232" s="26" t="s">
        <v>24</v>
      </c>
      <c r="O232" s="7"/>
      <c r="P232" s="27" t="s">
        <v>25</v>
      </c>
      <c r="Q232">
        <f t="shared" si="23"/>
        <v>45</v>
      </c>
      <c r="R232">
        <f t="shared" si="24"/>
        <v>50</v>
      </c>
      <c r="S232">
        <f t="shared" si="25"/>
        <v>0.9</v>
      </c>
      <c r="T232">
        <f t="shared" si="26"/>
        <v>168.75</v>
      </c>
      <c r="U232">
        <f t="shared" si="27"/>
        <v>168.75</v>
      </c>
    </row>
    <row r="233" spans="1:21" hidden="1" x14ac:dyDescent="0.3">
      <c r="A233" s="4">
        <v>44862</v>
      </c>
      <c r="B233" s="5" t="s">
        <v>11</v>
      </c>
      <c r="C233" s="6" t="s">
        <v>242</v>
      </c>
      <c r="D233" s="6" t="s">
        <v>37</v>
      </c>
      <c r="E233" s="36" t="s">
        <v>243</v>
      </c>
      <c r="F233" s="6" t="s">
        <v>244</v>
      </c>
      <c r="G233" s="6">
        <v>100</v>
      </c>
      <c r="H233" s="6" t="s">
        <v>245</v>
      </c>
      <c r="I233" s="6">
        <f t="shared" si="21"/>
        <v>2.75</v>
      </c>
      <c r="J233" s="32" t="s">
        <v>62</v>
      </c>
      <c r="K233" s="37">
        <v>100</v>
      </c>
      <c r="L233" s="64">
        <v>5.5</v>
      </c>
      <c r="M233" s="32">
        <f t="shared" si="22"/>
        <v>1</v>
      </c>
      <c r="N233" s="21" t="s">
        <v>18</v>
      </c>
      <c r="O233" s="7"/>
      <c r="P233" s="25" t="s">
        <v>63</v>
      </c>
      <c r="Q233">
        <f t="shared" si="23"/>
        <v>100</v>
      </c>
      <c r="R233">
        <f t="shared" si="24"/>
        <v>100</v>
      </c>
      <c r="S233">
        <f t="shared" si="25"/>
        <v>1</v>
      </c>
      <c r="T233">
        <f t="shared" si="26"/>
        <v>275</v>
      </c>
      <c r="U233">
        <f t="shared" si="27"/>
        <v>275</v>
      </c>
    </row>
    <row r="234" spans="1:21" ht="43.2" hidden="1" x14ac:dyDescent="0.3">
      <c r="A234" s="9">
        <v>44865</v>
      </c>
      <c r="B234" s="10" t="s">
        <v>246</v>
      </c>
      <c r="C234" s="11" t="s">
        <v>20</v>
      </c>
      <c r="D234" s="11" t="s">
        <v>247</v>
      </c>
      <c r="E234" s="34" t="s">
        <v>248</v>
      </c>
      <c r="F234" s="11" t="s">
        <v>15</v>
      </c>
      <c r="G234" s="11">
        <v>96</v>
      </c>
      <c r="H234" s="11" t="s">
        <v>249</v>
      </c>
      <c r="I234" s="6">
        <f t="shared" si="21"/>
        <v>8.25</v>
      </c>
      <c r="J234" s="32" t="s">
        <v>250</v>
      </c>
      <c r="K234" s="37">
        <v>100</v>
      </c>
      <c r="L234" s="37">
        <v>5.5</v>
      </c>
      <c r="M234" s="32">
        <f t="shared" si="22"/>
        <v>0.96</v>
      </c>
      <c r="N234" s="23" t="s">
        <v>251</v>
      </c>
      <c r="O234" s="7"/>
      <c r="P234" s="30" t="s">
        <v>252</v>
      </c>
      <c r="Q234">
        <f t="shared" si="23"/>
        <v>96</v>
      </c>
      <c r="R234">
        <f t="shared" si="24"/>
        <v>100</v>
      </c>
      <c r="S234">
        <f t="shared" si="25"/>
        <v>0.96</v>
      </c>
      <c r="T234">
        <f t="shared" si="26"/>
        <v>792</v>
      </c>
      <c r="U234">
        <f t="shared" si="27"/>
        <v>792</v>
      </c>
    </row>
    <row r="235" spans="1:21" hidden="1" x14ac:dyDescent="0.3">
      <c r="A235" s="9">
        <v>44867</v>
      </c>
      <c r="B235" s="10" t="s">
        <v>246</v>
      </c>
      <c r="C235" s="11" t="s">
        <v>20</v>
      </c>
      <c r="D235" s="11" t="s">
        <v>258</v>
      </c>
      <c r="E235" s="34" t="s">
        <v>259</v>
      </c>
      <c r="F235" s="11" t="s">
        <v>211</v>
      </c>
      <c r="G235" s="11">
        <v>80</v>
      </c>
      <c r="H235" s="11" t="s">
        <v>16</v>
      </c>
      <c r="I235" s="6">
        <f t="shared" si="21"/>
        <v>3.75</v>
      </c>
      <c r="J235" s="32" t="s">
        <v>51</v>
      </c>
      <c r="K235" s="37">
        <v>100</v>
      </c>
      <c r="L235" s="64">
        <v>5.5</v>
      </c>
      <c r="M235" s="32">
        <f t="shared" si="22"/>
        <v>0.8</v>
      </c>
      <c r="N235" s="21" t="s">
        <v>18</v>
      </c>
      <c r="O235" s="7"/>
      <c r="P235" s="25" t="s">
        <v>52</v>
      </c>
      <c r="Q235">
        <f t="shared" si="23"/>
        <v>80</v>
      </c>
      <c r="R235">
        <f t="shared" si="24"/>
        <v>100</v>
      </c>
      <c r="S235">
        <f t="shared" si="25"/>
        <v>0.8</v>
      </c>
      <c r="T235">
        <f t="shared" si="26"/>
        <v>300</v>
      </c>
      <c r="U235">
        <f t="shared" si="27"/>
        <v>300</v>
      </c>
    </row>
    <row r="236" spans="1:21" ht="43.2" hidden="1" x14ac:dyDescent="0.3">
      <c r="A236" s="9">
        <v>44868</v>
      </c>
      <c r="B236" s="10" t="s">
        <v>246</v>
      </c>
      <c r="C236" s="11" t="s">
        <v>20</v>
      </c>
      <c r="D236" s="11" t="s">
        <v>247</v>
      </c>
      <c r="E236" s="34" t="s">
        <v>264</v>
      </c>
      <c r="F236" s="11" t="s">
        <v>15</v>
      </c>
      <c r="G236" s="11">
        <v>96</v>
      </c>
      <c r="H236" s="11" t="s">
        <v>249</v>
      </c>
      <c r="I236" s="6">
        <f t="shared" si="21"/>
        <v>8.25</v>
      </c>
      <c r="J236" s="32" t="s">
        <v>250</v>
      </c>
      <c r="K236" s="37">
        <v>100</v>
      </c>
      <c r="L236" s="37">
        <v>5.5</v>
      </c>
      <c r="M236" s="32">
        <f t="shared" si="22"/>
        <v>0.96</v>
      </c>
      <c r="N236" s="23" t="s">
        <v>251</v>
      </c>
      <c r="O236" s="7"/>
      <c r="P236" s="30" t="s">
        <v>252</v>
      </c>
      <c r="Q236">
        <f t="shared" si="23"/>
        <v>96</v>
      </c>
      <c r="R236">
        <f t="shared" si="24"/>
        <v>100</v>
      </c>
      <c r="S236">
        <f t="shared" si="25"/>
        <v>0.96</v>
      </c>
      <c r="T236">
        <f t="shared" si="26"/>
        <v>792</v>
      </c>
      <c r="U236">
        <f t="shared" si="27"/>
        <v>792</v>
      </c>
    </row>
    <row r="237" spans="1:21" x14ac:dyDescent="0.3">
      <c r="A237" s="9">
        <v>44868</v>
      </c>
      <c r="B237" s="10" t="s">
        <v>246</v>
      </c>
      <c r="C237" s="11" t="s">
        <v>12</v>
      </c>
      <c r="D237" s="11" t="s">
        <v>261</v>
      </c>
      <c r="E237" s="34" t="s">
        <v>262</v>
      </c>
      <c r="F237" s="11" t="s">
        <v>263</v>
      </c>
      <c r="G237" s="11">
        <v>50</v>
      </c>
      <c r="H237" s="11" t="s">
        <v>58</v>
      </c>
      <c r="I237" s="6">
        <f t="shared" si="21"/>
        <v>1.75</v>
      </c>
      <c r="J237" s="32" t="s">
        <v>17</v>
      </c>
      <c r="K237" s="32">
        <v>50</v>
      </c>
      <c r="L237" s="64">
        <v>5.5</v>
      </c>
      <c r="M237" s="32">
        <f t="shared" si="22"/>
        <v>1</v>
      </c>
      <c r="N237" s="21" t="s">
        <v>18</v>
      </c>
      <c r="O237" s="7"/>
      <c r="P237" s="25" t="s">
        <v>19</v>
      </c>
      <c r="Q237">
        <f t="shared" si="23"/>
        <v>50</v>
      </c>
      <c r="R237">
        <f t="shared" si="24"/>
        <v>50</v>
      </c>
      <c r="S237">
        <f t="shared" si="25"/>
        <v>1</v>
      </c>
      <c r="T237">
        <f t="shared" si="26"/>
        <v>87.5</v>
      </c>
      <c r="U237">
        <f t="shared" si="27"/>
        <v>87.5</v>
      </c>
    </row>
    <row r="238" spans="1:21" hidden="1" x14ac:dyDescent="0.3">
      <c r="A238" s="9">
        <v>44869</v>
      </c>
      <c r="B238" s="10" t="s">
        <v>246</v>
      </c>
      <c r="C238" s="11" t="s">
        <v>20</v>
      </c>
      <c r="D238" s="11" t="s">
        <v>258</v>
      </c>
      <c r="E238" s="34" t="s">
        <v>266</v>
      </c>
      <c r="F238" s="11" t="s">
        <v>211</v>
      </c>
      <c r="G238" s="11">
        <v>80</v>
      </c>
      <c r="H238" s="11" t="s">
        <v>16</v>
      </c>
      <c r="I238" s="6">
        <f t="shared" si="21"/>
        <v>3.75</v>
      </c>
      <c r="J238" s="32" t="s">
        <v>51</v>
      </c>
      <c r="K238" s="37">
        <v>100</v>
      </c>
      <c r="L238" s="64">
        <v>5.5</v>
      </c>
      <c r="M238" s="32">
        <f t="shared" si="22"/>
        <v>0.8</v>
      </c>
      <c r="N238" s="21" t="s">
        <v>18</v>
      </c>
      <c r="O238" s="7"/>
      <c r="P238" s="25" t="s">
        <v>52</v>
      </c>
      <c r="Q238">
        <f t="shared" si="23"/>
        <v>80</v>
      </c>
      <c r="R238">
        <f t="shared" si="24"/>
        <v>100</v>
      </c>
      <c r="S238">
        <f t="shared" si="25"/>
        <v>0.8</v>
      </c>
      <c r="T238">
        <f t="shared" si="26"/>
        <v>300</v>
      </c>
      <c r="U238">
        <f t="shared" si="27"/>
        <v>300</v>
      </c>
    </row>
    <row r="239" spans="1:21" hidden="1" x14ac:dyDescent="0.3">
      <c r="A239" s="9">
        <v>44872</v>
      </c>
      <c r="B239" s="10" t="s">
        <v>246</v>
      </c>
      <c r="C239" s="11" t="s">
        <v>20</v>
      </c>
      <c r="D239" s="11" t="s">
        <v>268</v>
      </c>
      <c r="E239" s="34" t="s">
        <v>269</v>
      </c>
      <c r="F239" s="11" t="s">
        <v>15</v>
      </c>
      <c r="G239" s="11">
        <v>85</v>
      </c>
      <c r="H239" s="11" t="s">
        <v>16</v>
      </c>
      <c r="I239" s="6">
        <f t="shared" si="21"/>
        <v>3.75</v>
      </c>
      <c r="J239" s="32" t="s">
        <v>51</v>
      </c>
      <c r="K239" s="37">
        <v>100</v>
      </c>
      <c r="L239" s="64">
        <v>5.5</v>
      </c>
      <c r="M239" s="32">
        <f t="shared" si="22"/>
        <v>0.85</v>
      </c>
      <c r="N239" s="21" t="s">
        <v>18</v>
      </c>
      <c r="O239" s="7"/>
      <c r="P239" s="25" t="s">
        <v>52</v>
      </c>
      <c r="Q239">
        <f t="shared" si="23"/>
        <v>85</v>
      </c>
      <c r="R239">
        <f t="shared" si="24"/>
        <v>100</v>
      </c>
      <c r="S239">
        <f t="shared" si="25"/>
        <v>0.85</v>
      </c>
      <c r="T239">
        <f t="shared" si="26"/>
        <v>318.75</v>
      </c>
      <c r="U239">
        <f t="shared" si="27"/>
        <v>318.75</v>
      </c>
    </row>
    <row r="240" spans="1:21" ht="43.2" hidden="1" x14ac:dyDescent="0.3">
      <c r="A240" s="9">
        <v>44872</v>
      </c>
      <c r="B240" s="10" t="s">
        <v>246</v>
      </c>
      <c r="C240" s="11" t="s">
        <v>20</v>
      </c>
      <c r="D240" s="11" t="s">
        <v>247</v>
      </c>
      <c r="E240" s="34" t="s">
        <v>248</v>
      </c>
      <c r="F240" s="11" t="s">
        <v>15</v>
      </c>
      <c r="G240" s="11">
        <v>96</v>
      </c>
      <c r="H240" s="11" t="s">
        <v>249</v>
      </c>
      <c r="I240" s="6">
        <f t="shared" si="21"/>
        <v>8.25</v>
      </c>
      <c r="J240" s="32" t="s">
        <v>250</v>
      </c>
      <c r="K240" s="37">
        <v>100</v>
      </c>
      <c r="L240" s="37">
        <v>5.5</v>
      </c>
      <c r="M240" s="32">
        <f t="shared" si="22"/>
        <v>0.96</v>
      </c>
      <c r="N240" s="23" t="s">
        <v>251</v>
      </c>
      <c r="O240" s="7"/>
      <c r="P240" s="30" t="s">
        <v>252</v>
      </c>
      <c r="Q240">
        <f t="shared" si="23"/>
        <v>96</v>
      </c>
      <c r="R240">
        <f t="shared" si="24"/>
        <v>100</v>
      </c>
      <c r="S240">
        <f t="shared" si="25"/>
        <v>0.96</v>
      </c>
      <c r="T240">
        <f t="shared" si="26"/>
        <v>792</v>
      </c>
      <c r="U240">
        <f t="shared" si="27"/>
        <v>792</v>
      </c>
    </row>
    <row r="241" spans="1:21" hidden="1" x14ac:dyDescent="0.3">
      <c r="A241" s="9">
        <v>44873</v>
      </c>
      <c r="B241" s="10" t="s">
        <v>246</v>
      </c>
      <c r="C241" s="11" t="s">
        <v>20</v>
      </c>
      <c r="D241" s="11" t="s">
        <v>268</v>
      </c>
      <c r="E241" s="34" t="s">
        <v>270</v>
      </c>
      <c r="F241" s="11" t="s">
        <v>15</v>
      </c>
      <c r="G241" s="11">
        <v>85</v>
      </c>
      <c r="H241" s="11" t="s">
        <v>16</v>
      </c>
      <c r="I241" s="6">
        <f t="shared" si="21"/>
        <v>3.75</v>
      </c>
      <c r="J241" s="32" t="s">
        <v>51</v>
      </c>
      <c r="K241" s="37">
        <v>100</v>
      </c>
      <c r="L241" s="64">
        <v>5.5</v>
      </c>
      <c r="M241" s="32">
        <f t="shared" si="22"/>
        <v>0.85</v>
      </c>
      <c r="N241" s="21" t="s">
        <v>18</v>
      </c>
      <c r="O241" s="7"/>
      <c r="P241" s="25" t="s">
        <v>52</v>
      </c>
      <c r="Q241">
        <f t="shared" si="23"/>
        <v>85</v>
      </c>
      <c r="R241">
        <f t="shared" si="24"/>
        <v>100</v>
      </c>
      <c r="S241">
        <f t="shared" si="25"/>
        <v>0.85</v>
      </c>
      <c r="T241">
        <f t="shared" si="26"/>
        <v>318.75</v>
      </c>
      <c r="U241">
        <f t="shared" si="27"/>
        <v>318.75</v>
      </c>
    </row>
    <row r="242" spans="1:21" hidden="1" x14ac:dyDescent="0.3">
      <c r="A242" s="9">
        <v>44874</v>
      </c>
      <c r="B242" s="10" t="s">
        <v>246</v>
      </c>
      <c r="C242" s="11" t="s">
        <v>20</v>
      </c>
      <c r="D242" s="11" t="s">
        <v>258</v>
      </c>
      <c r="E242" s="34" t="s">
        <v>259</v>
      </c>
      <c r="F242" s="11" t="s">
        <v>211</v>
      </c>
      <c r="G242" s="11">
        <v>80</v>
      </c>
      <c r="H242" s="11" t="s">
        <v>16</v>
      </c>
      <c r="I242" s="6">
        <f t="shared" si="21"/>
        <v>3.75</v>
      </c>
      <c r="J242" s="32" t="s">
        <v>51</v>
      </c>
      <c r="K242" s="37">
        <v>100</v>
      </c>
      <c r="L242" s="64">
        <v>5.5</v>
      </c>
      <c r="M242" s="32">
        <f t="shared" si="22"/>
        <v>0.8</v>
      </c>
      <c r="N242" s="21" t="s">
        <v>18</v>
      </c>
      <c r="O242" s="7"/>
      <c r="P242" s="25" t="s">
        <v>52</v>
      </c>
      <c r="Q242">
        <f t="shared" si="23"/>
        <v>80</v>
      </c>
      <c r="R242">
        <f t="shared" si="24"/>
        <v>100</v>
      </c>
      <c r="S242">
        <f t="shared" si="25"/>
        <v>0.8</v>
      </c>
      <c r="T242">
        <f t="shared" si="26"/>
        <v>300</v>
      </c>
      <c r="U242">
        <f t="shared" si="27"/>
        <v>300</v>
      </c>
    </row>
    <row r="243" spans="1:21" hidden="1" x14ac:dyDescent="0.3">
      <c r="A243" s="9">
        <v>44875</v>
      </c>
      <c r="B243" s="10" t="s">
        <v>246</v>
      </c>
      <c r="C243" s="11" t="s">
        <v>20</v>
      </c>
      <c r="D243" s="11" t="s">
        <v>271</v>
      </c>
      <c r="E243" s="34" t="s">
        <v>272</v>
      </c>
      <c r="F243" s="11" t="s">
        <v>15</v>
      </c>
      <c r="G243" s="11">
        <v>60</v>
      </c>
      <c r="H243" s="11" t="s">
        <v>16</v>
      </c>
      <c r="I243" s="6">
        <f t="shared" si="21"/>
        <v>3.75</v>
      </c>
      <c r="J243" s="32" t="s">
        <v>51</v>
      </c>
      <c r="K243" s="37">
        <v>100</v>
      </c>
      <c r="L243" s="64">
        <v>5.5</v>
      </c>
      <c r="M243" s="32">
        <f t="shared" si="22"/>
        <v>0.6</v>
      </c>
      <c r="N243" s="21" t="s">
        <v>18</v>
      </c>
      <c r="O243" s="7"/>
      <c r="P243" s="25" t="s">
        <v>52</v>
      </c>
      <c r="Q243">
        <f t="shared" si="23"/>
        <v>60</v>
      </c>
      <c r="R243">
        <f t="shared" si="24"/>
        <v>100</v>
      </c>
      <c r="S243">
        <f t="shared" si="25"/>
        <v>0.6</v>
      </c>
      <c r="T243">
        <f t="shared" si="26"/>
        <v>225</v>
      </c>
      <c r="U243">
        <f t="shared" si="27"/>
        <v>225</v>
      </c>
    </row>
    <row r="244" spans="1:21" ht="43.2" hidden="1" x14ac:dyDescent="0.3">
      <c r="A244" s="9">
        <v>44875</v>
      </c>
      <c r="B244" s="10" t="s">
        <v>246</v>
      </c>
      <c r="C244" s="11" t="s">
        <v>20</v>
      </c>
      <c r="D244" s="11" t="s">
        <v>247</v>
      </c>
      <c r="E244" s="34" t="s">
        <v>264</v>
      </c>
      <c r="F244" s="11" t="s">
        <v>15</v>
      </c>
      <c r="G244" s="11">
        <v>96</v>
      </c>
      <c r="H244" s="11" t="s">
        <v>249</v>
      </c>
      <c r="I244" s="6">
        <f t="shared" si="21"/>
        <v>8.25</v>
      </c>
      <c r="J244" s="32" t="s">
        <v>250</v>
      </c>
      <c r="K244" s="37">
        <v>100</v>
      </c>
      <c r="L244" s="37">
        <v>5.5</v>
      </c>
      <c r="M244" s="32">
        <f t="shared" si="22"/>
        <v>0.96</v>
      </c>
      <c r="N244" s="23" t="s">
        <v>251</v>
      </c>
      <c r="O244" s="7"/>
      <c r="P244" s="30" t="s">
        <v>252</v>
      </c>
      <c r="Q244">
        <f t="shared" si="23"/>
        <v>96</v>
      </c>
      <c r="R244">
        <f t="shared" si="24"/>
        <v>100</v>
      </c>
      <c r="S244">
        <f t="shared" si="25"/>
        <v>0.96</v>
      </c>
      <c r="T244">
        <f t="shared" si="26"/>
        <v>792</v>
      </c>
      <c r="U244">
        <f t="shared" si="27"/>
        <v>792</v>
      </c>
    </row>
    <row r="245" spans="1:21" hidden="1" x14ac:dyDescent="0.3">
      <c r="A245" s="9">
        <v>44876</v>
      </c>
      <c r="B245" s="10" t="s">
        <v>246</v>
      </c>
      <c r="C245" s="11" t="s">
        <v>20</v>
      </c>
      <c r="D245" s="11" t="s">
        <v>258</v>
      </c>
      <c r="E245" s="34" t="s">
        <v>266</v>
      </c>
      <c r="F245" s="11" t="s">
        <v>211</v>
      </c>
      <c r="G245" s="11">
        <v>80</v>
      </c>
      <c r="H245" s="11" t="s">
        <v>16</v>
      </c>
      <c r="I245" s="6">
        <f t="shared" si="21"/>
        <v>3.75</v>
      </c>
      <c r="J245" s="32" t="s">
        <v>51</v>
      </c>
      <c r="K245" s="37">
        <v>100</v>
      </c>
      <c r="L245" s="64">
        <v>5.5</v>
      </c>
      <c r="M245" s="32">
        <f t="shared" si="22"/>
        <v>0.8</v>
      </c>
      <c r="N245" s="21" t="s">
        <v>18</v>
      </c>
      <c r="O245" s="7"/>
      <c r="P245" s="25" t="s">
        <v>52</v>
      </c>
      <c r="Q245">
        <f t="shared" si="23"/>
        <v>80</v>
      </c>
      <c r="R245">
        <f t="shared" si="24"/>
        <v>100</v>
      </c>
      <c r="S245">
        <f t="shared" si="25"/>
        <v>0.8</v>
      </c>
      <c r="T245">
        <f t="shared" si="26"/>
        <v>300</v>
      </c>
      <c r="U245">
        <f t="shared" si="27"/>
        <v>300</v>
      </c>
    </row>
    <row r="246" spans="1:21" x14ac:dyDescent="0.3">
      <c r="A246" s="9">
        <v>44876</v>
      </c>
      <c r="B246" s="10" t="s">
        <v>246</v>
      </c>
      <c r="C246" s="11" t="s">
        <v>20</v>
      </c>
      <c r="D246" s="11" t="s">
        <v>261</v>
      </c>
      <c r="E246" s="34" t="s">
        <v>273</v>
      </c>
      <c r="F246" s="11" t="s">
        <v>255</v>
      </c>
      <c r="G246" s="11">
        <v>50</v>
      </c>
      <c r="H246" s="11" t="s">
        <v>58</v>
      </c>
      <c r="I246" s="6">
        <f t="shared" si="21"/>
        <v>1.75</v>
      </c>
      <c r="J246" s="32" t="s">
        <v>17</v>
      </c>
      <c r="K246" s="32">
        <v>50</v>
      </c>
      <c r="L246" s="64">
        <v>5.5</v>
      </c>
      <c r="M246" s="32">
        <f t="shared" si="22"/>
        <v>1</v>
      </c>
      <c r="N246" s="21" t="s">
        <v>18</v>
      </c>
      <c r="O246" s="7"/>
      <c r="P246" s="25" t="s">
        <v>19</v>
      </c>
      <c r="Q246">
        <f t="shared" si="23"/>
        <v>50</v>
      </c>
      <c r="R246">
        <f t="shared" si="24"/>
        <v>50</v>
      </c>
      <c r="S246">
        <f t="shared" si="25"/>
        <v>1</v>
      </c>
      <c r="T246">
        <f t="shared" si="26"/>
        <v>87.5</v>
      </c>
      <c r="U246">
        <f t="shared" si="27"/>
        <v>87.5</v>
      </c>
    </row>
    <row r="247" spans="1:21" x14ac:dyDescent="0.3">
      <c r="A247" s="9">
        <v>44876</v>
      </c>
      <c r="B247" s="10" t="s">
        <v>246</v>
      </c>
      <c r="C247" s="11" t="s">
        <v>82</v>
      </c>
      <c r="D247" s="11" t="s">
        <v>261</v>
      </c>
      <c r="E247" s="34" t="s">
        <v>274</v>
      </c>
      <c r="F247" s="11" t="s">
        <v>255</v>
      </c>
      <c r="G247" s="11">
        <v>50</v>
      </c>
      <c r="H247" s="11" t="s">
        <v>58</v>
      </c>
      <c r="I247" s="6">
        <f t="shared" si="21"/>
        <v>1.75</v>
      </c>
      <c r="J247" s="32" t="s">
        <v>17</v>
      </c>
      <c r="K247" s="32">
        <v>50</v>
      </c>
      <c r="L247" s="64">
        <v>5.5</v>
      </c>
      <c r="M247" s="32">
        <f t="shared" si="22"/>
        <v>1</v>
      </c>
      <c r="N247" s="21" t="s">
        <v>18</v>
      </c>
      <c r="O247" s="7"/>
      <c r="P247" s="25" t="s">
        <v>19</v>
      </c>
      <c r="Q247">
        <f t="shared" si="23"/>
        <v>50</v>
      </c>
      <c r="R247">
        <f t="shared" si="24"/>
        <v>50</v>
      </c>
      <c r="S247">
        <f t="shared" si="25"/>
        <v>1</v>
      </c>
      <c r="T247">
        <f t="shared" si="26"/>
        <v>87.5</v>
      </c>
      <c r="U247">
        <f t="shared" si="27"/>
        <v>87.5</v>
      </c>
    </row>
    <row r="248" spans="1:21" x14ac:dyDescent="0.3">
      <c r="A248" s="9">
        <v>44876</v>
      </c>
      <c r="B248" s="10" t="s">
        <v>246</v>
      </c>
      <c r="C248" s="11" t="s">
        <v>12</v>
      </c>
      <c r="D248" s="11" t="s">
        <v>261</v>
      </c>
      <c r="E248" s="34" t="s">
        <v>275</v>
      </c>
      <c r="F248" s="11" t="s">
        <v>255</v>
      </c>
      <c r="G248" s="11">
        <v>50</v>
      </c>
      <c r="H248" s="11" t="s">
        <v>58</v>
      </c>
      <c r="I248" s="6">
        <f t="shared" si="21"/>
        <v>1.75</v>
      </c>
      <c r="J248" s="32" t="s">
        <v>17</v>
      </c>
      <c r="K248" s="32">
        <v>50</v>
      </c>
      <c r="L248" s="64">
        <v>5.5</v>
      </c>
      <c r="M248" s="32">
        <f t="shared" si="22"/>
        <v>1</v>
      </c>
      <c r="N248" s="21" t="s">
        <v>18</v>
      </c>
      <c r="O248" s="7"/>
      <c r="P248" s="25" t="s">
        <v>19</v>
      </c>
      <c r="Q248">
        <f t="shared" si="23"/>
        <v>50</v>
      </c>
      <c r="R248">
        <f t="shared" si="24"/>
        <v>50</v>
      </c>
      <c r="S248">
        <f t="shared" si="25"/>
        <v>1</v>
      </c>
      <c r="T248">
        <f t="shared" si="26"/>
        <v>87.5</v>
      </c>
      <c r="U248">
        <f t="shared" si="27"/>
        <v>87.5</v>
      </c>
    </row>
    <row r="249" spans="1:21" ht="43.2" hidden="1" x14ac:dyDescent="0.3">
      <c r="A249" s="9">
        <v>44879</v>
      </c>
      <c r="B249" s="10" t="s">
        <v>246</v>
      </c>
      <c r="C249" s="11" t="s">
        <v>20</v>
      </c>
      <c r="D249" s="11" t="s">
        <v>247</v>
      </c>
      <c r="E249" s="34" t="s">
        <v>248</v>
      </c>
      <c r="F249" s="11" t="s">
        <v>15</v>
      </c>
      <c r="G249" s="11">
        <v>96</v>
      </c>
      <c r="H249" s="11" t="s">
        <v>249</v>
      </c>
      <c r="I249" s="6">
        <f t="shared" si="21"/>
        <v>8.25</v>
      </c>
      <c r="J249" s="32" t="s">
        <v>250</v>
      </c>
      <c r="K249" s="37">
        <v>100</v>
      </c>
      <c r="L249" s="37">
        <v>5.5</v>
      </c>
      <c r="M249" s="32">
        <f t="shared" si="22"/>
        <v>0.96</v>
      </c>
      <c r="N249" s="23" t="s">
        <v>251</v>
      </c>
      <c r="O249" s="7"/>
      <c r="P249" s="30" t="s">
        <v>252</v>
      </c>
      <c r="Q249">
        <f t="shared" si="23"/>
        <v>96</v>
      </c>
      <c r="R249">
        <f t="shared" si="24"/>
        <v>100</v>
      </c>
      <c r="S249">
        <f t="shared" si="25"/>
        <v>0.96</v>
      </c>
      <c r="T249">
        <f t="shared" si="26"/>
        <v>792</v>
      </c>
      <c r="U249">
        <f t="shared" si="27"/>
        <v>792</v>
      </c>
    </row>
    <row r="250" spans="1:21" ht="28.8" hidden="1" x14ac:dyDescent="0.3">
      <c r="A250" s="9">
        <v>44879</v>
      </c>
      <c r="B250" s="10" t="s">
        <v>246</v>
      </c>
      <c r="C250" s="11" t="s">
        <v>82</v>
      </c>
      <c r="D250" s="11" t="s">
        <v>276</v>
      </c>
      <c r="E250" s="34" t="s">
        <v>277</v>
      </c>
      <c r="F250" s="11" t="s">
        <v>15</v>
      </c>
      <c r="G250" s="11">
        <v>25</v>
      </c>
      <c r="H250" s="11" t="s">
        <v>75</v>
      </c>
      <c r="I250" s="6">
        <f t="shared" si="21"/>
        <v>1.5</v>
      </c>
      <c r="J250" s="32" t="s">
        <v>34</v>
      </c>
      <c r="K250" s="32">
        <v>50</v>
      </c>
      <c r="L250" s="64">
        <v>5.5</v>
      </c>
      <c r="M250" s="32">
        <f t="shared" si="22"/>
        <v>0.5</v>
      </c>
      <c r="N250" s="24" t="s">
        <v>35</v>
      </c>
      <c r="O250" s="7"/>
      <c r="P250" s="29" t="s">
        <v>36</v>
      </c>
      <c r="Q250">
        <f t="shared" si="23"/>
        <v>25</v>
      </c>
      <c r="R250">
        <f t="shared" si="24"/>
        <v>50</v>
      </c>
      <c r="S250">
        <f t="shared" si="25"/>
        <v>0.5</v>
      </c>
      <c r="T250">
        <f t="shared" si="26"/>
        <v>37.5</v>
      </c>
      <c r="U250">
        <f t="shared" si="27"/>
        <v>37.5</v>
      </c>
    </row>
    <row r="251" spans="1:21" ht="28.8" hidden="1" x14ac:dyDescent="0.3">
      <c r="A251" s="9">
        <v>44879</v>
      </c>
      <c r="B251" s="10" t="s">
        <v>246</v>
      </c>
      <c r="C251" s="11" t="s">
        <v>82</v>
      </c>
      <c r="D251" s="11" t="s">
        <v>276</v>
      </c>
      <c r="E251" s="34" t="s">
        <v>278</v>
      </c>
      <c r="F251" s="11" t="s">
        <v>15</v>
      </c>
      <c r="G251" s="11">
        <v>25</v>
      </c>
      <c r="H251" s="11" t="s">
        <v>75</v>
      </c>
      <c r="I251" s="6">
        <f t="shared" si="21"/>
        <v>1.5</v>
      </c>
      <c r="J251" s="32" t="s">
        <v>34</v>
      </c>
      <c r="K251" s="32">
        <v>50</v>
      </c>
      <c r="L251" s="64">
        <v>5.5</v>
      </c>
      <c r="M251" s="32">
        <f t="shared" si="22"/>
        <v>0.5</v>
      </c>
      <c r="N251" s="24" t="s">
        <v>35</v>
      </c>
      <c r="O251" s="7"/>
      <c r="P251" s="29" t="s">
        <v>36</v>
      </c>
      <c r="Q251">
        <f t="shared" si="23"/>
        <v>25</v>
      </c>
      <c r="R251">
        <f t="shared" si="24"/>
        <v>50</v>
      </c>
      <c r="S251">
        <f t="shared" si="25"/>
        <v>0.5</v>
      </c>
      <c r="T251">
        <f t="shared" si="26"/>
        <v>37.5</v>
      </c>
      <c r="U251">
        <f t="shared" si="27"/>
        <v>37.5</v>
      </c>
    </row>
    <row r="252" spans="1:21" ht="28.8" x14ac:dyDescent="0.3">
      <c r="A252" s="9">
        <v>44880</v>
      </c>
      <c r="B252" s="10" t="s">
        <v>246</v>
      </c>
      <c r="C252" s="11" t="s">
        <v>76</v>
      </c>
      <c r="D252" s="11" t="s">
        <v>276</v>
      </c>
      <c r="E252" s="34" t="s">
        <v>279</v>
      </c>
      <c r="F252" s="11" t="s">
        <v>15</v>
      </c>
      <c r="G252" s="11">
        <v>25</v>
      </c>
      <c r="H252" s="11" t="s">
        <v>84</v>
      </c>
      <c r="I252" s="6">
        <f t="shared" si="21"/>
        <v>3</v>
      </c>
      <c r="J252" s="32" t="s">
        <v>47</v>
      </c>
      <c r="K252" s="32">
        <v>50</v>
      </c>
      <c r="L252" s="64">
        <v>5.5</v>
      </c>
      <c r="M252" s="32">
        <f t="shared" si="22"/>
        <v>0.5</v>
      </c>
      <c r="N252" s="24" t="s">
        <v>35</v>
      </c>
      <c r="O252" s="7"/>
      <c r="P252" s="29" t="s">
        <v>48</v>
      </c>
      <c r="Q252">
        <f t="shared" si="23"/>
        <v>25</v>
      </c>
      <c r="R252">
        <f t="shared" si="24"/>
        <v>50</v>
      </c>
      <c r="S252">
        <f t="shared" si="25"/>
        <v>0.5</v>
      </c>
      <c r="T252">
        <f t="shared" si="26"/>
        <v>75</v>
      </c>
      <c r="U252">
        <f t="shared" si="27"/>
        <v>75</v>
      </c>
    </row>
    <row r="253" spans="1:21" ht="28.8" x14ac:dyDescent="0.3">
      <c r="A253" s="9">
        <v>44880</v>
      </c>
      <c r="B253" s="10" t="s">
        <v>246</v>
      </c>
      <c r="C253" s="11" t="s">
        <v>82</v>
      </c>
      <c r="D253" s="11" t="s">
        <v>276</v>
      </c>
      <c r="E253" s="34" t="s">
        <v>281</v>
      </c>
      <c r="F253" s="11" t="s">
        <v>15</v>
      </c>
      <c r="G253" s="11">
        <v>25</v>
      </c>
      <c r="H253" s="11" t="s">
        <v>75</v>
      </c>
      <c r="I253" s="6">
        <f t="shared" si="21"/>
        <v>1.5</v>
      </c>
      <c r="J253" s="32" t="s">
        <v>47</v>
      </c>
      <c r="K253" s="32">
        <v>50</v>
      </c>
      <c r="L253" s="64">
        <v>5.5</v>
      </c>
      <c r="M253" s="32">
        <f t="shared" si="22"/>
        <v>0.5</v>
      </c>
      <c r="N253" s="24" t="s">
        <v>35</v>
      </c>
      <c r="O253" s="7"/>
      <c r="P253" s="29" t="s">
        <v>48</v>
      </c>
      <c r="Q253">
        <f t="shared" si="23"/>
        <v>25</v>
      </c>
      <c r="R253">
        <f t="shared" si="24"/>
        <v>50</v>
      </c>
      <c r="S253">
        <f t="shared" si="25"/>
        <v>0.5</v>
      </c>
      <c r="T253">
        <f t="shared" si="26"/>
        <v>37.5</v>
      </c>
      <c r="U253">
        <f t="shared" si="27"/>
        <v>37.5</v>
      </c>
    </row>
    <row r="254" spans="1:21" ht="28.8" x14ac:dyDescent="0.3">
      <c r="A254" s="9">
        <v>44880</v>
      </c>
      <c r="B254" s="10" t="s">
        <v>246</v>
      </c>
      <c r="C254" s="11" t="s">
        <v>12</v>
      </c>
      <c r="D254" s="11" t="s">
        <v>276</v>
      </c>
      <c r="E254" s="34" t="s">
        <v>280</v>
      </c>
      <c r="F254" s="11" t="s">
        <v>15</v>
      </c>
      <c r="G254" s="11">
        <v>25</v>
      </c>
      <c r="H254" s="11" t="s">
        <v>84</v>
      </c>
      <c r="I254" s="6">
        <f t="shared" si="21"/>
        <v>3</v>
      </c>
      <c r="J254" s="32" t="s">
        <v>47</v>
      </c>
      <c r="K254" s="32">
        <v>50</v>
      </c>
      <c r="L254" s="64">
        <v>5.5</v>
      </c>
      <c r="M254" s="32">
        <f t="shared" si="22"/>
        <v>0.5</v>
      </c>
      <c r="N254" s="24" t="s">
        <v>35</v>
      </c>
      <c r="O254" s="7"/>
      <c r="P254" s="29" t="s">
        <v>48</v>
      </c>
      <c r="Q254">
        <f t="shared" si="23"/>
        <v>25</v>
      </c>
      <c r="R254">
        <f t="shared" si="24"/>
        <v>50</v>
      </c>
      <c r="S254">
        <f t="shared" si="25"/>
        <v>0.5</v>
      </c>
      <c r="T254">
        <f t="shared" si="26"/>
        <v>75</v>
      </c>
      <c r="U254">
        <f t="shared" si="27"/>
        <v>75</v>
      </c>
    </row>
    <row r="255" spans="1:21" ht="28.8" x14ac:dyDescent="0.3">
      <c r="A255" s="9">
        <v>44880</v>
      </c>
      <c r="B255" s="10" t="s">
        <v>246</v>
      </c>
      <c r="C255" s="11" t="s">
        <v>12</v>
      </c>
      <c r="D255" s="11" t="s">
        <v>276</v>
      </c>
      <c r="E255" s="34" t="s">
        <v>282</v>
      </c>
      <c r="F255" s="11" t="s">
        <v>15</v>
      </c>
      <c r="G255" s="11">
        <v>25</v>
      </c>
      <c r="H255" s="11" t="s">
        <v>75</v>
      </c>
      <c r="I255" s="6">
        <f t="shared" si="21"/>
        <v>1.5</v>
      </c>
      <c r="J255" s="32" t="s">
        <v>47</v>
      </c>
      <c r="K255" s="32">
        <v>50</v>
      </c>
      <c r="L255" s="64">
        <v>5.5</v>
      </c>
      <c r="M255" s="32">
        <f t="shared" si="22"/>
        <v>0.5</v>
      </c>
      <c r="N255" s="24" t="s">
        <v>35</v>
      </c>
      <c r="O255" s="7"/>
      <c r="P255" s="29" t="s">
        <v>48</v>
      </c>
      <c r="Q255">
        <f t="shared" si="23"/>
        <v>25</v>
      </c>
      <c r="R255">
        <f t="shared" si="24"/>
        <v>50</v>
      </c>
      <c r="S255">
        <f t="shared" si="25"/>
        <v>0.5</v>
      </c>
      <c r="T255">
        <f t="shared" si="26"/>
        <v>37.5</v>
      </c>
      <c r="U255">
        <f t="shared" si="27"/>
        <v>37.5</v>
      </c>
    </row>
    <row r="256" spans="1:21" hidden="1" x14ac:dyDescent="0.3">
      <c r="A256" s="9">
        <v>44881</v>
      </c>
      <c r="B256" s="10" t="s">
        <v>246</v>
      </c>
      <c r="C256" s="11" t="s">
        <v>20</v>
      </c>
      <c r="D256" s="11" t="s">
        <v>258</v>
      </c>
      <c r="E256" s="34" t="s">
        <v>259</v>
      </c>
      <c r="F256" s="11" t="s">
        <v>211</v>
      </c>
      <c r="G256" s="11">
        <v>80</v>
      </c>
      <c r="H256" s="11" t="s">
        <v>16</v>
      </c>
      <c r="I256" s="6">
        <f t="shared" si="21"/>
        <v>3.75</v>
      </c>
      <c r="J256" s="32" t="s">
        <v>51</v>
      </c>
      <c r="K256" s="37">
        <v>100</v>
      </c>
      <c r="L256" s="64">
        <v>5.5</v>
      </c>
      <c r="M256" s="32">
        <f t="shared" si="22"/>
        <v>0.8</v>
      </c>
      <c r="N256" s="21" t="s">
        <v>18</v>
      </c>
      <c r="O256" s="7"/>
      <c r="P256" s="25" t="s">
        <v>52</v>
      </c>
      <c r="Q256">
        <f t="shared" si="23"/>
        <v>80</v>
      </c>
      <c r="R256">
        <f t="shared" si="24"/>
        <v>100</v>
      </c>
      <c r="S256">
        <f t="shared" si="25"/>
        <v>0.8</v>
      </c>
      <c r="T256">
        <f t="shared" si="26"/>
        <v>300</v>
      </c>
      <c r="U256">
        <f t="shared" si="27"/>
        <v>300</v>
      </c>
    </row>
    <row r="257" spans="1:21" ht="28.8" x14ac:dyDescent="0.3">
      <c r="A257" s="9">
        <v>44881</v>
      </c>
      <c r="B257" s="10" t="s">
        <v>246</v>
      </c>
      <c r="C257" s="11" t="s">
        <v>76</v>
      </c>
      <c r="D257" s="11" t="s">
        <v>276</v>
      </c>
      <c r="E257" s="34" t="s">
        <v>283</v>
      </c>
      <c r="F257" s="11" t="s">
        <v>15</v>
      </c>
      <c r="G257" s="11">
        <v>25</v>
      </c>
      <c r="H257" s="11" t="s">
        <v>84</v>
      </c>
      <c r="I257" s="6">
        <f t="shared" si="21"/>
        <v>3</v>
      </c>
      <c r="J257" s="32" t="s">
        <v>47</v>
      </c>
      <c r="K257" s="32">
        <v>50</v>
      </c>
      <c r="L257" s="64">
        <v>5.5</v>
      </c>
      <c r="M257" s="32">
        <f t="shared" si="22"/>
        <v>0.5</v>
      </c>
      <c r="N257" s="24" t="s">
        <v>35</v>
      </c>
      <c r="O257" s="7"/>
      <c r="P257" s="29" t="s">
        <v>48</v>
      </c>
      <c r="Q257">
        <f t="shared" si="23"/>
        <v>25</v>
      </c>
      <c r="R257">
        <f t="shared" si="24"/>
        <v>50</v>
      </c>
      <c r="S257">
        <f t="shared" si="25"/>
        <v>0.5</v>
      </c>
      <c r="T257">
        <f t="shared" si="26"/>
        <v>75</v>
      </c>
      <c r="U257">
        <f t="shared" si="27"/>
        <v>75</v>
      </c>
    </row>
    <row r="258" spans="1:21" ht="28.8" x14ac:dyDescent="0.3">
      <c r="A258" s="9">
        <v>44881</v>
      </c>
      <c r="B258" s="10" t="s">
        <v>246</v>
      </c>
      <c r="C258" s="11" t="s">
        <v>82</v>
      </c>
      <c r="D258" s="11" t="s">
        <v>276</v>
      </c>
      <c r="E258" s="34" t="s">
        <v>286</v>
      </c>
      <c r="F258" s="11" t="s">
        <v>15</v>
      </c>
      <c r="G258" s="11">
        <v>25</v>
      </c>
      <c r="H258" s="11" t="s">
        <v>75</v>
      </c>
      <c r="I258" s="6">
        <f t="shared" ref="I258:I321" si="28">H258*24</f>
        <v>1.5</v>
      </c>
      <c r="J258" s="32" t="s">
        <v>47</v>
      </c>
      <c r="K258" s="32">
        <v>50</v>
      </c>
      <c r="L258" s="64">
        <v>5.5</v>
      </c>
      <c r="M258" s="32">
        <f t="shared" ref="M258:M321" si="29">G258/K258</f>
        <v>0.5</v>
      </c>
      <c r="N258" s="24" t="s">
        <v>35</v>
      </c>
      <c r="O258" s="7"/>
      <c r="P258" s="29" t="s">
        <v>48</v>
      </c>
      <c r="Q258">
        <f t="shared" ref="Q258:Q321" si="30">G258</f>
        <v>25</v>
      </c>
      <c r="R258">
        <f t="shared" ref="R258:R321" si="31">K258</f>
        <v>50</v>
      </c>
      <c r="S258">
        <f t="shared" ref="S258:S321" si="32">Q258/R258</f>
        <v>0.5</v>
      </c>
      <c r="T258">
        <f t="shared" ref="T258:T321" si="33">Q258*I258</f>
        <v>37.5</v>
      </c>
      <c r="U258">
        <f t="shared" ref="U258:U321" si="34">G258*I258</f>
        <v>37.5</v>
      </c>
    </row>
    <row r="259" spans="1:21" ht="28.8" x14ac:dyDescent="0.3">
      <c r="A259" s="9">
        <v>44881</v>
      </c>
      <c r="B259" s="10" t="s">
        <v>246</v>
      </c>
      <c r="C259" s="11" t="s">
        <v>12</v>
      </c>
      <c r="D259" s="11" t="s">
        <v>276</v>
      </c>
      <c r="E259" s="34" t="s">
        <v>284</v>
      </c>
      <c r="F259" s="11" t="s">
        <v>15</v>
      </c>
      <c r="G259" s="11">
        <v>25</v>
      </c>
      <c r="H259" s="11" t="s">
        <v>84</v>
      </c>
      <c r="I259" s="6">
        <f t="shared" si="28"/>
        <v>3</v>
      </c>
      <c r="J259" s="32" t="s">
        <v>47</v>
      </c>
      <c r="K259" s="32">
        <v>50</v>
      </c>
      <c r="L259" s="64">
        <v>5.5</v>
      </c>
      <c r="M259" s="32">
        <f t="shared" si="29"/>
        <v>0.5</v>
      </c>
      <c r="N259" s="24" t="s">
        <v>35</v>
      </c>
      <c r="O259" s="7"/>
      <c r="P259" s="29" t="s">
        <v>48</v>
      </c>
      <c r="Q259">
        <f t="shared" si="30"/>
        <v>25</v>
      </c>
      <c r="R259">
        <f t="shared" si="31"/>
        <v>50</v>
      </c>
      <c r="S259">
        <f t="shared" si="32"/>
        <v>0.5</v>
      </c>
      <c r="T259">
        <f t="shared" si="33"/>
        <v>75</v>
      </c>
      <c r="U259">
        <f t="shared" si="34"/>
        <v>75</v>
      </c>
    </row>
    <row r="260" spans="1:21" ht="28.8" x14ac:dyDescent="0.3">
      <c r="A260" s="9">
        <v>44881</v>
      </c>
      <c r="B260" s="10" t="s">
        <v>246</v>
      </c>
      <c r="C260" s="11" t="s">
        <v>12</v>
      </c>
      <c r="D260" s="11" t="s">
        <v>276</v>
      </c>
      <c r="E260" s="34" t="s">
        <v>285</v>
      </c>
      <c r="F260" s="11" t="s">
        <v>15</v>
      </c>
      <c r="G260" s="11">
        <v>25</v>
      </c>
      <c r="H260" s="11" t="s">
        <v>84</v>
      </c>
      <c r="I260" s="6">
        <f t="shared" si="28"/>
        <v>3</v>
      </c>
      <c r="J260" s="32" t="s">
        <v>47</v>
      </c>
      <c r="K260" s="32">
        <v>50</v>
      </c>
      <c r="L260" s="64">
        <v>5.5</v>
      </c>
      <c r="M260" s="32">
        <f t="shared" si="29"/>
        <v>0.5</v>
      </c>
      <c r="N260" s="24" t="s">
        <v>35</v>
      </c>
      <c r="O260" s="7"/>
      <c r="P260" s="29" t="s">
        <v>48</v>
      </c>
      <c r="Q260">
        <f t="shared" si="30"/>
        <v>25</v>
      </c>
      <c r="R260">
        <f t="shared" si="31"/>
        <v>50</v>
      </c>
      <c r="S260">
        <f t="shared" si="32"/>
        <v>0.5</v>
      </c>
      <c r="T260">
        <f t="shared" si="33"/>
        <v>75</v>
      </c>
      <c r="U260">
        <f t="shared" si="34"/>
        <v>75</v>
      </c>
    </row>
    <row r="261" spans="1:21" ht="28.8" hidden="1" x14ac:dyDescent="0.3">
      <c r="A261" s="9">
        <v>44881</v>
      </c>
      <c r="B261" s="10" t="s">
        <v>246</v>
      </c>
      <c r="C261" s="11" t="s">
        <v>12</v>
      </c>
      <c r="D261" s="11" t="s">
        <v>276</v>
      </c>
      <c r="E261" s="34" t="s">
        <v>287</v>
      </c>
      <c r="F261" s="11" t="s">
        <v>15</v>
      </c>
      <c r="G261" s="11">
        <v>25</v>
      </c>
      <c r="H261" s="11" t="s">
        <v>84</v>
      </c>
      <c r="I261" s="6">
        <f t="shared" si="28"/>
        <v>3</v>
      </c>
      <c r="J261" s="32" t="s">
        <v>34</v>
      </c>
      <c r="K261" s="32">
        <v>50</v>
      </c>
      <c r="L261" s="64">
        <v>5.5</v>
      </c>
      <c r="M261" s="32">
        <f t="shared" si="29"/>
        <v>0.5</v>
      </c>
      <c r="N261" s="24" t="s">
        <v>35</v>
      </c>
      <c r="O261" s="7"/>
      <c r="P261" s="29" t="s">
        <v>36</v>
      </c>
      <c r="Q261">
        <f t="shared" si="30"/>
        <v>25</v>
      </c>
      <c r="R261">
        <f t="shared" si="31"/>
        <v>50</v>
      </c>
      <c r="S261">
        <f t="shared" si="32"/>
        <v>0.5</v>
      </c>
      <c r="T261">
        <f t="shared" si="33"/>
        <v>75</v>
      </c>
      <c r="U261">
        <f t="shared" si="34"/>
        <v>75</v>
      </c>
    </row>
    <row r="262" spans="1:21" ht="28.8" hidden="1" x14ac:dyDescent="0.3">
      <c r="A262" s="9">
        <v>44881</v>
      </c>
      <c r="B262" s="10" t="s">
        <v>246</v>
      </c>
      <c r="C262" s="11" t="s">
        <v>12</v>
      </c>
      <c r="D262" s="11" t="s">
        <v>276</v>
      </c>
      <c r="E262" s="34" t="s">
        <v>288</v>
      </c>
      <c r="F262" s="11" t="s">
        <v>15</v>
      </c>
      <c r="G262" s="11">
        <v>25</v>
      </c>
      <c r="H262" s="11" t="s">
        <v>75</v>
      </c>
      <c r="I262" s="6">
        <f t="shared" si="28"/>
        <v>1.5</v>
      </c>
      <c r="J262" s="32" t="s">
        <v>34</v>
      </c>
      <c r="K262" s="32">
        <v>50</v>
      </c>
      <c r="L262" s="64">
        <v>5.5</v>
      </c>
      <c r="M262" s="32">
        <f t="shared" si="29"/>
        <v>0.5</v>
      </c>
      <c r="N262" s="24" t="s">
        <v>35</v>
      </c>
      <c r="O262" s="7"/>
      <c r="P262" s="29" t="s">
        <v>36</v>
      </c>
      <c r="Q262">
        <f t="shared" si="30"/>
        <v>25</v>
      </c>
      <c r="R262">
        <f t="shared" si="31"/>
        <v>50</v>
      </c>
      <c r="S262">
        <f t="shared" si="32"/>
        <v>0.5</v>
      </c>
      <c r="T262">
        <f t="shared" si="33"/>
        <v>37.5</v>
      </c>
      <c r="U262">
        <f t="shared" si="34"/>
        <v>37.5</v>
      </c>
    </row>
    <row r="263" spans="1:21" hidden="1" x14ac:dyDescent="0.3">
      <c r="A263" s="9">
        <v>44882</v>
      </c>
      <c r="B263" s="10" t="s">
        <v>246</v>
      </c>
      <c r="C263" s="11" t="s">
        <v>20</v>
      </c>
      <c r="D263" s="11" t="s">
        <v>271</v>
      </c>
      <c r="E263" s="34" t="s">
        <v>272</v>
      </c>
      <c r="F263" s="11" t="s">
        <v>15</v>
      </c>
      <c r="G263" s="11">
        <v>60</v>
      </c>
      <c r="H263" s="11" t="s">
        <v>16</v>
      </c>
      <c r="I263" s="6">
        <f t="shared" si="28"/>
        <v>3.75</v>
      </c>
      <c r="J263" s="32" t="s">
        <v>51</v>
      </c>
      <c r="K263" s="37">
        <v>100</v>
      </c>
      <c r="L263" s="64">
        <v>5.5</v>
      </c>
      <c r="M263" s="32">
        <f t="shared" si="29"/>
        <v>0.6</v>
      </c>
      <c r="N263" s="21" t="s">
        <v>18</v>
      </c>
      <c r="O263" s="7"/>
      <c r="P263" s="25" t="s">
        <v>52</v>
      </c>
      <c r="Q263">
        <f t="shared" si="30"/>
        <v>60</v>
      </c>
      <c r="R263">
        <f t="shared" si="31"/>
        <v>100</v>
      </c>
      <c r="S263">
        <f t="shared" si="32"/>
        <v>0.6</v>
      </c>
      <c r="T263">
        <f t="shared" si="33"/>
        <v>225</v>
      </c>
      <c r="U263">
        <f t="shared" si="34"/>
        <v>225</v>
      </c>
    </row>
    <row r="264" spans="1:21" ht="43.2" hidden="1" x14ac:dyDescent="0.3">
      <c r="A264" s="9">
        <v>44882</v>
      </c>
      <c r="B264" s="10" t="s">
        <v>246</v>
      </c>
      <c r="C264" s="11" t="s">
        <v>20</v>
      </c>
      <c r="D264" s="11" t="s">
        <v>247</v>
      </c>
      <c r="E264" s="34" t="s">
        <v>264</v>
      </c>
      <c r="F264" s="11" t="s">
        <v>15</v>
      </c>
      <c r="G264" s="11">
        <v>96</v>
      </c>
      <c r="H264" s="11" t="s">
        <v>249</v>
      </c>
      <c r="I264" s="6">
        <f t="shared" si="28"/>
        <v>8.25</v>
      </c>
      <c r="J264" s="32" t="s">
        <v>250</v>
      </c>
      <c r="K264" s="37">
        <v>100</v>
      </c>
      <c r="L264" s="37">
        <v>5.5</v>
      </c>
      <c r="M264" s="32">
        <f t="shared" si="29"/>
        <v>0.96</v>
      </c>
      <c r="N264" s="23" t="s">
        <v>251</v>
      </c>
      <c r="O264" s="7"/>
      <c r="P264" s="30" t="s">
        <v>252</v>
      </c>
      <c r="Q264">
        <f t="shared" si="30"/>
        <v>96</v>
      </c>
      <c r="R264">
        <f t="shared" si="31"/>
        <v>100</v>
      </c>
      <c r="S264">
        <f t="shared" si="32"/>
        <v>0.96</v>
      </c>
      <c r="T264">
        <f t="shared" si="33"/>
        <v>792</v>
      </c>
      <c r="U264">
        <f t="shared" si="34"/>
        <v>792</v>
      </c>
    </row>
    <row r="265" spans="1:21" ht="28.8" hidden="1" x14ac:dyDescent="0.3">
      <c r="A265" s="9">
        <v>44882</v>
      </c>
      <c r="B265" s="10" t="s">
        <v>246</v>
      </c>
      <c r="C265" s="11" t="s">
        <v>76</v>
      </c>
      <c r="D265" s="11" t="s">
        <v>276</v>
      </c>
      <c r="E265" s="34" t="s">
        <v>289</v>
      </c>
      <c r="F265" s="11" t="s">
        <v>15</v>
      </c>
      <c r="G265" s="11">
        <v>25</v>
      </c>
      <c r="H265" s="11" t="s">
        <v>84</v>
      </c>
      <c r="I265" s="6">
        <f t="shared" si="28"/>
        <v>3</v>
      </c>
      <c r="J265" s="32" t="s">
        <v>34</v>
      </c>
      <c r="K265" s="32">
        <v>50</v>
      </c>
      <c r="L265" s="64">
        <v>5.5</v>
      </c>
      <c r="M265" s="32">
        <f t="shared" si="29"/>
        <v>0.5</v>
      </c>
      <c r="N265" s="24" t="s">
        <v>35</v>
      </c>
      <c r="O265" s="7"/>
      <c r="P265" s="29" t="s">
        <v>36</v>
      </c>
      <c r="Q265">
        <f t="shared" si="30"/>
        <v>25</v>
      </c>
      <c r="R265">
        <f t="shared" si="31"/>
        <v>50</v>
      </c>
      <c r="S265">
        <f t="shared" si="32"/>
        <v>0.5</v>
      </c>
      <c r="T265">
        <f t="shared" si="33"/>
        <v>75</v>
      </c>
      <c r="U265">
        <f t="shared" si="34"/>
        <v>75</v>
      </c>
    </row>
    <row r="266" spans="1:21" ht="28.8" hidden="1" x14ac:dyDescent="0.3">
      <c r="A266" s="9">
        <v>44882</v>
      </c>
      <c r="B266" s="10" t="s">
        <v>246</v>
      </c>
      <c r="C266" s="11" t="s">
        <v>76</v>
      </c>
      <c r="D266" s="11" t="s">
        <v>276</v>
      </c>
      <c r="E266" s="34" t="s">
        <v>291</v>
      </c>
      <c r="F266" s="11" t="s">
        <v>15</v>
      </c>
      <c r="G266" s="11">
        <v>25</v>
      </c>
      <c r="H266" s="11" t="s">
        <v>84</v>
      </c>
      <c r="I266" s="6">
        <f t="shared" si="28"/>
        <v>3</v>
      </c>
      <c r="J266" s="32" t="s">
        <v>34</v>
      </c>
      <c r="K266" s="32">
        <v>50</v>
      </c>
      <c r="L266" s="64">
        <v>5.5</v>
      </c>
      <c r="M266" s="32">
        <f t="shared" si="29"/>
        <v>0.5</v>
      </c>
      <c r="N266" s="24" t="s">
        <v>35</v>
      </c>
      <c r="O266" s="7"/>
      <c r="P266" s="29" t="s">
        <v>36</v>
      </c>
      <c r="Q266">
        <f t="shared" si="30"/>
        <v>25</v>
      </c>
      <c r="R266">
        <f t="shared" si="31"/>
        <v>50</v>
      </c>
      <c r="S266">
        <f t="shared" si="32"/>
        <v>0.5</v>
      </c>
      <c r="T266">
        <f t="shared" si="33"/>
        <v>75</v>
      </c>
      <c r="U266">
        <f t="shared" si="34"/>
        <v>75</v>
      </c>
    </row>
    <row r="267" spans="1:21" hidden="1" x14ac:dyDescent="0.3">
      <c r="A267" s="9">
        <v>44882</v>
      </c>
      <c r="B267" s="10" t="s">
        <v>246</v>
      </c>
      <c r="C267" s="11" t="s">
        <v>76</v>
      </c>
      <c r="D267" s="11" t="s">
        <v>276</v>
      </c>
      <c r="E267" s="34" t="s">
        <v>293</v>
      </c>
      <c r="F267" s="11" t="s">
        <v>15</v>
      </c>
      <c r="G267" s="11">
        <v>25</v>
      </c>
      <c r="H267" s="11" t="s">
        <v>84</v>
      </c>
      <c r="I267" s="6">
        <f t="shared" si="28"/>
        <v>3</v>
      </c>
      <c r="J267" s="28" t="s">
        <v>100</v>
      </c>
      <c r="K267" s="28">
        <v>50</v>
      </c>
      <c r="L267" s="64">
        <v>5.5</v>
      </c>
      <c r="M267" s="32">
        <f t="shared" si="29"/>
        <v>0.5</v>
      </c>
      <c r="N267" s="17"/>
      <c r="O267" s="24" t="s">
        <v>35</v>
      </c>
      <c r="P267" s="28"/>
      <c r="Q267">
        <f t="shared" si="30"/>
        <v>25</v>
      </c>
      <c r="R267">
        <f t="shared" si="31"/>
        <v>50</v>
      </c>
      <c r="S267">
        <f t="shared" si="32"/>
        <v>0.5</v>
      </c>
      <c r="T267">
        <f t="shared" si="33"/>
        <v>75</v>
      </c>
      <c r="U267">
        <f t="shared" si="34"/>
        <v>75</v>
      </c>
    </row>
    <row r="268" spans="1:21" ht="28.8" hidden="1" x14ac:dyDescent="0.3">
      <c r="A268" s="9">
        <v>44882</v>
      </c>
      <c r="B268" s="10" t="s">
        <v>246</v>
      </c>
      <c r="C268" s="11" t="s">
        <v>12</v>
      </c>
      <c r="D268" s="11" t="s">
        <v>276</v>
      </c>
      <c r="E268" s="34" t="s">
        <v>290</v>
      </c>
      <c r="F268" s="11" t="s">
        <v>15</v>
      </c>
      <c r="G268" s="11">
        <v>25</v>
      </c>
      <c r="H268" s="11" t="s">
        <v>84</v>
      </c>
      <c r="I268" s="6">
        <f t="shared" si="28"/>
        <v>3</v>
      </c>
      <c r="J268" s="32" t="s">
        <v>34</v>
      </c>
      <c r="K268" s="32">
        <v>50</v>
      </c>
      <c r="L268" s="64">
        <v>5.5</v>
      </c>
      <c r="M268" s="32">
        <f t="shared" si="29"/>
        <v>0.5</v>
      </c>
      <c r="N268" s="24" t="s">
        <v>35</v>
      </c>
      <c r="O268" s="7"/>
      <c r="P268" s="29" t="s">
        <v>36</v>
      </c>
      <c r="Q268">
        <f t="shared" si="30"/>
        <v>25</v>
      </c>
      <c r="R268">
        <f t="shared" si="31"/>
        <v>50</v>
      </c>
      <c r="S268">
        <f t="shared" si="32"/>
        <v>0.5</v>
      </c>
      <c r="T268">
        <f t="shared" si="33"/>
        <v>75</v>
      </c>
      <c r="U268">
        <f t="shared" si="34"/>
        <v>75</v>
      </c>
    </row>
    <row r="269" spans="1:21" ht="28.8" hidden="1" x14ac:dyDescent="0.3">
      <c r="A269" s="9">
        <v>44882</v>
      </c>
      <c r="B269" s="10" t="s">
        <v>246</v>
      </c>
      <c r="C269" s="11" t="s">
        <v>12</v>
      </c>
      <c r="D269" s="11" t="s">
        <v>276</v>
      </c>
      <c r="E269" s="34" t="s">
        <v>292</v>
      </c>
      <c r="F269" s="11" t="s">
        <v>15</v>
      </c>
      <c r="G269" s="11">
        <v>25</v>
      </c>
      <c r="H269" s="11" t="s">
        <v>84</v>
      </c>
      <c r="I269" s="6">
        <f t="shared" si="28"/>
        <v>3</v>
      </c>
      <c r="J269" s="32" t="s">
        <v>34</v>
      </c>
      <c r="K269" s="32">
        <v>50</v>
      </c>
      <c r="L269" s="64">
        <v>5.5</v>
      </c>
      <c r="M269" s="32">
        <f t="shared" si="29"/>
        <v>0.5</v>
      </c>
      <c r="N269" s="24" t="s">
        <v>35</v>
      </c>
      <c r="O269" s="7"/>
      <c r="P269" s="29" t="s">
        <v>36</v>
      </c>
      <c r="Q269">
        <f t="shared" si="30"/>
        <v>25</v>
      </c>
      <c r="R269">
        <f t="shared" si="31"/>
        <v>50</v>
      </c>
      <c r="S269">
        <f t="shared" si="32"/>
        <v>0.5</v>
      </c>
      <c r="T269">
        <f t="shared" si="33"/>
        <v>75</v>
      </c>
      <c r="U269">
        <f t="shared" si="34"/>
        <v>75</v>
      </c>
    </row>
    <row r="270" spans="1:21" hidden="1" x14ac:dyDescent="0.3">
      <c r="A270" s="9">
        <v>44882</v>
      </c>
      <c r="B270" s="10" t="s">
        <v>246</v>
      </c>
      <c r="C270" s="11" t="s">
        <v>12</v>
      </c>
      <c r="D270" s="11" t="s">
        <v>276</v>
      </c>
      <c r="E270" s="34" t="s">
        <v>294</v>
      </c>
      <c r="F270" s="11" t="s">
        <v>15</v>
      </c>
      <c r="G270" s="11">
        <v>25</v>
      </c>
      <c r="H270" s="11" t="s">
        <v>84</v>
      </c>
      <c r="I270" s="6">
        <f t="shared" si="28"/>
        <v>3</v>
      </c>
      <c r="J270" s="28" t="s">
        <v>100</v>
      </c>
      <c r="K270" s="28">
        <v>50</v>
      </c>
      <c r="L270" s="64">
        <v>5.5</v>
      </c>
      <c r="M270" s="32">
        <f t="shared" si="29"/>
        <v>0.5</v>
      </c>
      <c r="N270" s="17"/>
      <c r="O270" s="24" t="s">
        <v>35</v>
      </c>
      <c r="P270" s="28"/>
      <c r="Q270">
        <f t="shared" si="30"/>
        <v>25</v>
      </c>
      <c r="R270">
        <f t="shared" si="31"/>
        <v>50</v>
      </c>
      <c r="S270">
        <f t="shared" si="32"/>
        <v>0.5</v>
      </c>
      <c r="T270">
        <f t="shared" si="33"/>
        <v>75</v>
      </c>
      <c r="U270">
        <f t="shared" si="34"/>
        <v>75</v>
      </c>
    </row>
    <row r="271" spans="1:21" x14ac:dyDescent="0.3">
      <c r="A271" s="9">
        <v>44882</v>
      </c>
      <c r="B271" s="10" t="s">
        <v>246</v>
      </c>
      <c r="C271" s="11" t="s">
        <v>12</v>
      </c>
      <c r="D271" s="11" t="s">
        <v>295</v>
      </c>
      <c r="E271" s="34" t="s">
        <v>296</v>
      </c>
      <c r="F271" s="11" t="s">
        <v>297</v>
      </c>
      <c r="G271" s="11">
        <v>45</v>
      </c>
      <c r="H271" s="11" t="s">
        <v>16</v>
      </c>
      <c r="I271" s="6">
        <f t="shared" si="28"/>
        <v>3.75</v>
      </c>
      <c r="J271" s="32" t="s">
        <v>17</v>
      </c>
      <c r="K271" s="32">
        <v>50</v>
      </c>
      <c r="L271" s="64">
        <v>5.5</v>
      </c>
      <c r="M271" s="32">
        <f t="shared" si="29"/>
        <v>0.9</v>
      </c>
      <c r="N271" s="21" t="s">
        <v>18</v>
      </c>
      <c r="O271" s="7"/>
      <c r="P271" s="25" t="s">
        <v>19</v>
      </c>
      <c r="Q271">
        <f t="shared" si="30"/>
        <v>45</v>
      </c>
      <c r="R271">
        <f t="shared" si="31"/>
        <v>50</v>
      </c>
      <c r="S271">
        <f t="shared" si="32"/>
        <v>0.9</v>
      </c>
      <c r="T271">
        <f t="shared" si="33"/>
        <v>168.75</v>
      </c>
      <c r="U271">
        <f t="shared" si="34"/>
        <v>168.75</v>
      </c>
    </row>
    <row r="272" spans="1:21" hidden="1" x14ac:dyDescent="0.3">
      <c r="A272" s="9">
        <v>44883</v>
      </c>
      <c r="B272" s="10" t="s">
        <v>246</v>
      </c>
      <c r="C272" s="11" t="s">
        <v>20</v>
      </c>
      <c r="D272" s="11" t="s">
        <v>258</v>
      </c>
      <c r="E272" s="34" t="s">
        <v>266</v>
      </c>
      <c r="F272" s="11" t="s">
        <v>211</v>
      </c>
      <c r="G272" s="11">
        <v>80</v>
      </c>
      <c r="H272" s="11" t="s">
        <v>16</v>
      </c>
      <c r="I272" s="6">
        <f t="shared" si="28"/>
        <v>3.75</v>
      </c>
      <c r="J272" s="32" t="s">
        <v>51</v>
      </c>
      <c r="K272" s="37">
        <v>100</v>
      </c>
      <c r="L272" s="64">
        <v>5.5</v>
      </c>
      <c r="M272" s="32">
        <f t="shared" si="29"/>
        <v>0.8</v>
      </c>
      <c r="N272" s="21" t="s">
        <v>18</v>
      </c>
      <c r="O272" s="7"/>
      <c r="P272" s="25" t="s">
        <v>52</v>
      </c>
      <c r="Q272">
        <f t="shared" si="30"/>
        <v>80</v>
      </c>
      <c r="R272">
        <f t="shared" si="31"/>
        <v>100</v>
      </c>
      <c r="S272">
        <f t="shared" si="32"/>
        <v>0.8</v>
      </c>
      <c r="T272">
        <f t="shared" si="33"/>
        <v>300</v>
      </c>
      <c r="U272">
        <f t="shared" si="34"/>
        <v>300</v>
      </c>
    </row>
    <row r="273" spans="1:21" x14ac:dyDescent="0.3">
      <c r="A273" s="9">
        <v>44883</v>
      </c>
      <c r="B273" s="10" t="s">
        <v>246</v>
      </c>
      <c r="C273" s="11" t="s">
        <v>20</v>
      </c>
      <c r="D273" s="11" t="s">
        <v>261</v>
      </c>
      <c r="E273" s="34" t="s">
        <v>273</v>
      </c>
      <c r="F273" s="11" t="s">
        <v>255</v>
      </c>
      <c r="G273" s="11">
        <v>50</v>
      </c>
      <c r="H273" s="11" t="s">
        <v>58</v>
      </c>
      <c r="I273" s="6">
        <f t="shared" si="28"/>
        <v>1.75</v>
      </c>
      <c r="J273" s="32" t="s">
        <v>17</v>
      </c>
      <c r="K273" s="32">
        <v>50</v>
      </c>
      <c r="L273" s="64">
        <v>5.5</v>
      </c>
      <c r="M273" s="32">
        <f t="shared" si="29"/>
        <v>1</v>
      </c>
      <c r="N273" s="21" t="s">
        <v>18</v>
      </c>
      <c r="O273" s="7"/>
      <c r="P273" s="25" t="s">
        <v>19</v>
      </c>
      <c r="Q273">
        <f t="shared" si="30"/>
        <v>50</v>
      </c>
      <c r="R273">
        <f t="shared" si="31"/>
        <v>50</v>
      </c>
      <c r="S273">
        <f t="shared" si="32"/>
        <v>1</v>
      </c>
      <c r="T273">
        <f t="shared" si="33"/>
        <v>87.5</v>
      </c>
      <c r="U273">
        <f t="shared" si="34"/>
        <v>87.5</v>
      </c>
    </row>
    <row r="274" spans="1:21" ht="28.8" x14ac:dyDescent="0.3">
      <c r="A274" s="9">
        <v>44883</v>
      </c>
      <c r="B274" s="10" t="s">
        <v>246</v>
      </c>
      <c r="C274" s="11" t="s">
        <v>82</v>
      </c>
      <c r="D274" s="11" t="s">
        <v>276</v>
      </c>
      <c r="E274" s="34" t="s">
        <v>298</v>
      </c>
      <c r="F274" s="11" t="s">
        <v>15</v>
      </c>
      <c r="G274" s="11">
        <v>25</v>
      </c>
      <c r="H274" s="11" t="s">
        <v>84</v>
      </c>
      <c r="I274" s="6">
        <f t="shared" si="28"/>
        <v>3</v>
      </c>
      <c r="J274" s="32" t="s">
        <v>47</v>
      </c>
      <c r="K274" s="32">
        <v>50</v>
      </c>
      <c r="L274" s="64">
        <v>5.5</v>
      </c>
      <c r="M274" s="32">
        <f t="shared" si="29"/>
        <v>0.5</v>
      </c>
      <c r="N274" s="24" t="s">
        <v>35</v>
      </c>
      <c r="O274" s="7"/>
      <c r="P274" s="29" t="s">
        <v>48</v>
      </c>
      <c r="Q274">
        <f t="shared" si="30"/>
        <v>25</v>
      </c>
      <c r="R274">
        <f t="shared" si="31"/>
        <v>50</v>
      </c>
      <c r="S274">
        <f t="shared" si="32"/>
        <v>0.5</v>
      </c>
      <c r="T274">
        <f t="shared" si="33"/>
        <v>75</v>
      </c>
      <c r="U274">
        <f t="shared" si="34"/>
        <v>75</v>
      </c>
    </row>
    <row r="275" spans="1:21" ht="28.8" x14ac:dyDescent="0.3">
      <c r="A275" s="9">
        <v>44883</v>
      </c>
      <c r="B275" s="10" t="s">
        <v>246</v>
      </c>
      <c r="C275" s="11" t="s">
        <v>82</v>
      </c>
      <c r="D275" s="11" t="s">
        <v>276</v>
      </c>
      <c r="E275" s="34" t="s">
        <v>300</v>
      </c>
      <c r="F275" s="11" t="s">
        <v>15</v>
      </c>
      <c r="G275" s="11">
        <v>25</v>
      </c>
      <c r="H275" s="11" t="s">
        <v>84</v>
      </c>
      <c r="I275" s="6">
        <f t="shared" si="28"/>
        <v>3</v>
      </c>
      <c r="J275" s="32" t="s">
        <v>47</v>
      </c>
      <c r="K275" s="32">
        <v>50</v>
      </c>
      <c r="L275" s="64">
        <v>5.5</v>
      </c>
      <c r="M275" s="32">
        <f t="shared" si="29"/>
        <v>0.5</v>
      </c>
      <c r="N275" s="24" t="s">
        <v>35</v>
      </c>
      <c r="O275" s="7"/>
      <c r="P275" s="29" t="s">
        <v>48</v>
      </c>
      <c r="Q275">
        <f t="shared" si="30"/>
        <v>25</v>
      </c>
      <c r="R275">
        <f t="shared" si="31"/>
        <v>50</v>
      </c>
      <c r="S275">
        <f t="shared" si="32"/>
        <v>0.5</v>
      </c>
      <c r="T275">
        <f t="shared" si="33"/>
        <v>75</v>
      </c>
      <c r="U275">
        <f t="shared" si="34"/>
        <v>75</v>
      </c>
    </row>
    <row r="276" spans="1:21" ht="28.8" hidden="1" x14ac:dyDescent="0.3">
      <c r="A276" s="9">
        <v>44883</v>
      </c>
      <c r="B276" s="10" t="s">
        <v>246</v>
      </c>
      <c r="C276" s="11" t="s">
        <v>82</v>
      </c>
      <c r="D276" s="11" t="s">
        <v>276</v>
      </c>
      <c r="E276" s="34" t="s">
        <v>302</v>
      </c>
      <c r="F276" s="11" t="s">
        <v>15</v>
      </c>
      <c r="G276" s="11">
        <v>25</v>
      </c>
      <c r="H276" s="11" t="s">
        <v>84</v>
      </c>
      <c r="I276" s="6">
        <f t="shared" si="28"/>
        <v>3</v>
      </c>
      <c r="J276" s="32" t="s">
        <v>34</v>
      </c>
      <c r="K276" s="32">
        <v>50</v>
      </c>
      <c r="L276" s="64">
        <v>5.5</v>
      </c>
      <c r="M276" s="32">
        <f t="shared" si="29"/>
        <v>0.5</v>
      </c>
      <c r="N276" s="24" t="s">
        <v>35</v>
      </c>
      <c r="O276" s="7"/>
      <c r="P276" s="29" t="s">
        <v>36</v>
      </c>
      <c r="Q276">
        <f t="shared" si="30"/>
        <v>25</v>
      </c>
      <c r="R276">
        <f t="shared" si="31"/>
        <v>50</v>
      </c>
      <c r="S276">
        <f t="shared" si="32"/>
        <v>0.5</v>
      </c>
      <c r="T276">
        <f t="shared" si="33"/>
        <v>75</v>
      </c>
      <c r="U276">
        <f t="shared" si="34"/>
        <v>75</v>
      </c>
    </row>
    <row r="277" spans="1:21" x14ac:dyDescent="0.3">
      <c r="A277" s="9">
        <v>44883</v>
      </c>
      <c r="B277" s="10" t="s">
        <v>246</v>
      </c>
      <c r="C277" s="11" t="s">
        <v>82</v>
      </c>
      <c r="D277" s="11" t="s">
        <v>261</v>
      </c>
      <c r="E277" s="34" t="s">
        <v>274</v>
      </c>
      <c r="F277" s="11" t="s">
        <v>255</v>
      </c>
      <c r="G277" s="11">
        <v>50</v>
      </c>
      <c r="H277" s="11" t="s">
        <v>58</v>
      </c>
      <c r="I277" s="6">
        <f t="shared" si="28"/>
        <v>1.75</v>
      </c>
      <c r="J277" s="32" t="s">
        <v>17</v>
      </c>
      <c r="K277" s="32">
        <v>50</v>
      </c>
      <c r="L277" s="64">
        <v>5.5</v>
      </c>
      <c r="M277" s="32">
        <f t="shared" si="29"/>
        <v>1</v>
      </c>
      <c r="N277" s="21" t="s">
        <v>18</v>
      </c>
      <c r="O277" s="7"/>
      <c r="P277" s="25" t="s">
        <v>19</v>
      </c>
      <c r="Q277">
        <f t="shared" si="30"/>
        <v>50</v>
      </c>
      <c r="R277">
        <f t="shared" si="31"/>
        <v>50</v>
      </c>
      <c r="S277">
        <f t="shared" si="32"/>
        <v>1</v>
      </c>
      <c r="T277">
        <f t="shared" si="33"/>
        <v>87.5</v>
      </c>
      <c r="U277">
        <f t="shared" si="34"/>
        <v>87.5</v>
      </c>
    </row>
    <row r="278" spans="1:21" x14ac:dyDescent="0.3">
      <c r="A278" s="9">
        <v>44883</v>
      </c>
      <c r="B278" s="10" t="s">
        <v>246</v>
      </c>
      <c r="C278" s="11" t="s">
        <v>12</v>
      </c>
      <c r="D278" s="11" t="s">
        <v>261</v>
      </c>
      <c r="E278" s="34" t="s">
        <v>275</v>
      </c>
      <c r="F278" s="11" t="s">
        <v>255</v>
      </c>
      <c r="G278" s="11">
        <v>50</v>
      </c>
      <c r="H278" s="11" t="s">
        <v>58</v>
      </c>
      <c r="I278" s="6">
        <f t="shared" si="28"/>
        <v>1.75</v>
      </c>
      <c r="J278" s="32" t="s">
        <v>17</v>
      </c>
      <c r="K278" s="32">
        <v>50</v>
      </c>
      <c r="L278" s="64">
        <v>5.5</v>
      </c>
      <c r="M278" s="32">
        <f t="shared" si="29"/>
        <v>1</v>
      </c>
      <c r="N278" s="21" t="s">
        <v>18</v>
      </c>
      <c r="O278" s="7"/>
      <c r="P278" s="25" t="s">
        <v>19</v>
      </c>
      <c r="Q278">
        <f t="shared" si="30"/>
        <v>50</v>
      </c>
      <c r="R278">
        <f t="shared" si="31"/>
        <v>50</v>
      </c>
      <c r="S278">
        <f t="shared" si="32"/>
        <v>1</v>
      </c>
      <c r="T278">
        <f t="shared" si="33"/>
        <v>87.5</v>
      </c>
      <c r="U278">
        <f t="shared" si="34"/>
        <v>87.5</v>
      </c>
    </row>
    <row r="279" spans="1:21" ht="28.8" x14ac:dyDescent="0.3">
      <c r="A279" s="9">
        <v>44883</v>
      </c>
      <c r="B279" s="10" t="s">
        <v>246</v>
      </c>
      <c r="C279" s="11" t="s">
        <v>87</v>
      </c>
      <c r="D279" s="11" t="s">
        <v>276</v>
      </c>
      <c r="E279" s="34" t="s">
        <v>299</v>
      </c>
      <c r="F279" s="11" t="s">
        <v>15</v>
      </c>
      <c r="G279" s="11">
        <v>25</v>
      </c>
      <c r="H279" s="11" t="s">
        <v>84</v>
      </c>
      <c r="I279" s="6">
        <f t="shared" si="28"/>
        <v>3</v>
      </c>
      <c r="J279" s="32" t="s">
        <v>47</v>
      </c>
      <c r="K279" s="32">
        <v>50</v>
      </c>
      <c r="L279" s="64">
        <v>5.5</v>
      </c>
      <c r="M279" s="32">
        <f t="shared" si="29"/>
        <v>0.5</v>
      </c>
      <c r="N279" s="24" t="s">
        <v>35</v>
      </c>
      <c r="O279" s="7"/>
      <c r="P279" s="29" t="s">
        <v>48</v>
      </c>
      <c r="Q279">
        <f t="shared" si="30"/>
        <v>25</v>
      </c>
      <c r="R279">
        <f t="shared" si="31"/>
        <v>50</v>
      </c>
      <c r="S279">
        <f t="shared" si="32"/>
        <v>0.5</v>
      </c>
      <c r="T279">
        <f t="shared" si="33"/>
        <v>75</v>
      </c>
      <c r="U279">
        <f t="shared" si="34"/>
        <v>75</v>
      </c>
    </row>
    <row r="280" spans="1:21" ht="28.8" x14ac:dyDescent="0.3">
      <c r="A280" s="9">
        <v>44883</v>
      </c>
      <c r="B280" s="10" t="s">
        <v>246</v>
      </c>
      <c r="C280" s="11" t="s">
        <v>87</v>
      </c>
      <c r="D280" s="11" t="s">
        <v>276</v>
      </c>
      <c r="E280" s="34" t="s">
        <v>301</v>
      </c>
      <c r="F280" s="11" t="s">
        <v>15</v>
      </c>
      <c r="G280" s="11">
        <v>25</v>
      </c>
      <c r="H280" s="11" t="s">
        <v>84</v>
      </c>
      <c r="I280" s="6">
        <f t="shared" si="28"/>
        <v>3</v>
      </c>
      <c r="J280" s="32" t="s">
        <v>47</v>
      </c>
      <c r="K280" s="32">
        <v>50</v>
      </c>
      <c r="L280" s="64">
        <v>5.5</v>
      </c>
      <c r="M280" s="32">
        <f t="shared" si="29"/>
        <v>0.5</v>
      </c>
      <c r="N280" s="24" t="s">
        <v>35</v>
      </c>
      <c r="O280" s="7"/>
      <c r="P280" s="29" t="s">
        <v>48</v>
      </c>
      <c r="Q280">
        <f t="shared" si="30"/>
        <v>25</v>
      </c>
      <c r="R280">
        <f t="shared" si="31"/>
        <v>50</v>
      </c>
      <c r="S280">
        <f t="shared" si="32"/>
        <v>0.5</v>
      </c>
      <c r="T280">
        <f t="shared" si="33"/>
        <v>75</v>
      </c>
      <c r="U280">
        <f t="shared" si="34"/>
        <v>75</v>
      </c>
    </row>
    <row r="281" spans="1:21" ht="28.8" hidden="1" x14ac:dyDescent="0.3">
      <c r="A281" s="9">
        <v>44883</v>
      </c>
      <c r="B281" s="10" t="s">
        <v>246</v>
      </c>
      <c r="C281" s="11" t="s">
        <v>87</v>
      </c>
      <c r="D281" s="11" t="s">
        <v>276</v>
      </c>
      <c r="E281" s="34" t="s">
        <v>303</v>
      </c>
      <c r="F281" s="11" t="s">
        <v>15</v>
      </c>
      <c r="G281" s="11">
        <v>25</v>
      </c>
      <c r="H281" s="11" t="s">
        <v>84</v>
      </c>
      <c r="I281" s="6">
        <f t="shared" si="28"/>
        <v>3</v>
      </c>
      <c r="J281" s="32" t="s">
        <v>34</v>
      </c>
      <c r="K281" s="32">
        <v>50</v>
      </c>
      <c r="L281" s="64">
        <v>5.5</v>
      </c>
      <c r="M281" s="32">
        <f t="shared" si="29"/>
        <v>0.5</v>
      </c>
      <c r="N281" s="24" t="s">
        <v>35</v>
      </c>
      <c r="O281" s="7"/>
      <c r="P281" s="29" t="s">
        <v>36</v>
      </c>
      <c r="Q281">
        <f t="shared" si="30"/>
        <v>25</v>
      </c>
      <c r="R281">
        <f t="shared" si="31"/>
        <v>50</v>
      </c>
      <c r="S281">
        <f t="shared" si="32"/>
        <v>0.5</v>
      </c>
      <c r="T281">
        <f t="shared" si="33"/>
        <v>75</v>
      </c>
      <c r="U281">
        <f t="shared" si="34"/>
        <v>75</v>
      </c>
    </row>
    <row r="282" spans="1:21" ht="43.2" hidden="1" x14ac:dyDescent="0.3">
      <c r="A282" s="9">
        <v>44886</v>
      </c>
      <c r="B282" s="10" t="s">
        <v>246</v>
      </c>
      <c r="C282" s="11" t="s">
        <v>20</v>
      </c>
      <c r="D282" s="11" t="s">
        <v>247</v>
      </c>
      <c r="E282" s="34" t="s">
        <v>248</v>
      </c>
      <c r="F282" s="11" t="s">
        <v>15</v>
      </c>
      <c r="G282" s="11">
        <v>96</v>
      </c>
      <c r="H282" s="11" t="s">
        <v>249</v>
      </c>
      <c r="I282" s="6">
        <f t="shared" si="28"/>
        <v>8.25</v>
      </c>
      <c r="J282" s="32" t="s">
        <v>250</v>
      </c>
      <c r="K282" s="37">
        <v>100</v>
      </c>
      <c r="L282" s="37">
        <v>5.5</v>
      </c>
      <c r="M282" s="32">
        <f t="shared" si="29"/>
        <v>0.96</v>
      </c>
      <c r="N282" s="23" t="s">
        <v>251</v>
      </c>
      <c r="O282" s="7"/>
      <c r="P282" s="30" t="s">
        <v>252</v>
      </c>
      <c r="Q282">
        <f t="shared" si="30"/>
        <v>96</v>
      </c>
      <c r="R282">
        <f t="shared" si="31"/>
        <v>100</v>
      </c>
      <c r="S282">
        <f t="shared" si="32"/>
        <v>0.96</v>
      </c>
      <c r="T282">
        <f t="shared" si="33"/>
        <v>792</v>
      </c>
      <c r="U282">
        <f t="shared" si="34"/>
        <v>792</v>
      </c>
    </row>
    <row r="283" spans="1:21" ht="28.8" x14ac:dyDescent="0.3">
      <c r="A283" s="9">
        <v>44887</v>
      </c>
      <c r="B283" s="10" t="s">
        <v>246</v>
      </c>
      <c r="C283" s="11" t="s">
        <v>76</v>
      </c>
      <c r="D283" s="11" t="s">
        <v>276</v>
      </c>
      <c r="E283" s="34" t="s">
        <v>304</v>
      </c>
      <c r="F283" s="11" t="s">
        <v>15</v>
      </c>
      <c r="G283" s="11">
        <v>25</v>
      </c>
      <c r="H283" s="11" t="s">
        <v>84</v>
      </c>
      <c r="I283" s="6">
        <f t="shared" si="28"/>
        <v>3</v>
      </c>
      <c r="J283" s="32" t="s">
        <v>47</v>
      </c>
      <c r="K283" s="32">
        <v>50</v>
      </c>
      <c r="L283" s="64">
        <v>5.5</v>
      </c>
      <c r="M283" s="32">
        <f t="shared" si="29"/>
        <v>0.5</v>
      </c>
      <c r="N283" s="24" t="s">
        <v>35</v>
      </c>
      <c r="O283" s="7"/>
      <c r="P283" s="29" t="s">
        <v>48</v>
      </c>
      <c r="Q283">
        <f t="shared" si="30"/>
        <v>25</v>
      </c>
      <c r="R283">
        <f t="shared" si="31"/>
        <v>50</v>
      </c>
      <c r="S283">
        <f t="shared" si="32"/>
        <v>0.5</v>
      </c>
      <c r="T283">
        <f t="shared" si="33"/>
        <v>75</v>
      </c>
      <c r="U283">
        <f t="shared" si="34"/>
        <v>75</v>
      </c>
    </row>
    <row r="284" spans="1:21" ht="28.8" x14ac:dyDescent="0.3">
      <c r="A284" s="9">
        <v>44887</v>
      </c>
      <c r="B284" s="10" t="s">
        <v>246</v>
      </c>
      <c r="C284" s="11" t="s">
        <v>76</v>
      </c>
      <c r="D284" s="11" t="s">
        <v>276</v>
      </c>
      <c r="E284" s="34" t="s">
        <v>306</v>
      </c>
      <c r="F284" s="11" t="s">
        <v>15</v>
      </c>
      <c r="G284" s="11">
        <v>25</v>
      </c>
      <c r="H284" s="11" t="s">
        <v>84</v>
      </c>
      <c r="I284" s="6">
        <f t="shared" si="28"/>
        <v>3</v>
      </c>
      <c r="J284" s="32" t="s">
        <v>47</v>
      </c>
      <c r="K284" s="32">
        <v>50</v>
      </c>
      <c r="L284" s="64">
        <v>5.5</v>
      </c>
      <c r="M284" s="32">
        <f t="shared" si="29"/>
        <v>0.5</v>
      </c>
      <c r="N284" s="24" t="s">
        <v>35</v>
      </c>
      <c r="O284" s="7"/>
      <c r="P284" s="29" t="s">
        <v>48</v>
      </c>
      <c r="Q284">
        <f t="shared" si="30"/>
        <v>25</v>
      </c>
      <c r="R284">
        <f t="shared" si="31"/>
        <v>50</v>
      </c>
      <c r="S284">
        <f t="shared" si="32"/>
        <v>0.5</v>
      </c>
      <c r="T284">
        <f t="shared" si="33"/>
        <v>75</v>
      </c>
      <c r="U284">
        <f t="shared" si="34"/>
        <v>75</v>
      </c>
    </row>
    <row r="285" spans="1:21" ht="28.8" hidden="1" x14ac:dyDescent="0.3">
      <c r="A285" s="9">
        <v>44887</v>
      </c>
      <c r="B285" s="10" t="s">
        <v>246</v>
      </c>
      <c r="C285" s="11" t="s">
        <v>82</v>
      </c>
      <c r="D285" s="11" t="s">
        <v>276</v>
      </c>
      <c r="E285" s="34" t="s">
        <v>308</v>
      </c>
      <c r="F285" s="11" t="s">
        <v>15</v>
      </c>
      <c r="G285" s="11">
        <v>25</v>
      </c>
      <c r="H285" s="11" t="s">
        <v>75</v>
      </c>
      <c r="I285" s="6">
        <f t="shared" si="28"/>
        <v>1.5</v>
      </c>
      <c r="J285" s="32" t="s">
        <v>34</v>
      </c>
      <c r="K285" s="32">
        <v>50</v>
      </c>
      <c r="L285" s="64">
        <v>5.5</v>
      </c>
      <c r="M285" s="32">
        <f t="shared" si="29"/>
        <v>0.5</v>
      </c>
      <c r="N285" s="24" t="s">
        <v>35</v>
      </c>
      <c r="O285" s="7"/>
      <c r="P285" s="29" t="s">
        <v>36</v>
      </c>
      <c r="Q285">
        <f t="shared" si="30"/>
        <v>25</v>
      </c>
      <c r="R285">
        <f t="shared" si="31"/>
        <v>50</v>
      </c>
      <c r="S285">
        <f t="shared" si="32"/>
        <v>0.5</v>
      </c>
      <c r="T285">
        <f t="shared" si="33"/>
        <v>37.5</v>
      </c>
      <c r="U285">
        <f t="shared" si="34"/>
        <v>37.5</v>
      </c>
    </row>
    <row r="286" spans="1:21" ht="28.8" x14ac:dyDescent="0.3">
      <c r="A286" s="9">
        <v>44887</v>
      </c>
      <c r="B286" s="10" t="s">
        <v>246</v>
      </c>
      <c r="C286" s="11" t="s">
        <v>12</v>
      </c>
      <c r="D286" s="11" t="s">
        <v>276</v>
      </c>
      <c r="E286" s="34" t="s">
        <v>305</v>
      </c>
      <c r="F286" s="11" t="s">
        <v>15</v>
      </c>
      <c r="G286" s="11">
        <v>25</v>
      </c>
      <c r="H286" s="11" t="s">
        <v>84</v>
      </c>
      <c r="I286" s="6">
        <f t="shared" si="28"/>
        <v>3</v>
      </c>
      <c r="J286" s="32" t="s">
        <v>47</v>
      </c>
      <c r="K286" s="32">
        <v>50</v>
      </c>
      <c r="L286" s="64">
        <v>5.5</v>
      </c>
      <c r="M286" s="32">
        <f t="shared" si="29"/>
        <v>0.5</v>
      </c>
      <c r="N286" s="24" t="s">
        <v>35</v>
      </c>
      <c r="O286" s="7"/>
      <c r="P286" s="29" t="s">
        <v>48</v>
      </c>
      <c r="Q286">
        <f t="shared" si="30"/>
        <v>25</v>
      </c>
      <c r="R286">
        <f t="shared" si="31"/>
        <v>50</v>
      </c>
      <c r="S286">
        <f t="shared" si="32"/>
        <v>0.5</v>
      </c>
      <c r="T286">
        <f t="shared" si="33"/>
        <v>75</v>
      </c>
      <c r="U286">
        <f t="shared" si="34"/>
        <v>75</v>
      </c>
    </row>
    <row r="287" spans="1:21" ht="28.8" x14ac:dyDescent="0.3">
      <c r="A287" s="9">
        <v>44887</v>
      </c>
      <c r="B287" s="10" t="s">
        <v>246</v>
      </c>
      <c r="C287" s="11" t="s">
        <v>12</v>
      </c>
      <c r="D287" s="11" t="s">
        <v>276</v>
      </c>
      <c r="E287" s="34" t="s">
        <v>307</v>
      </c>
      <c r="F287" s="11" t="s">
        <v>15</v>
      </c>
      <c r="G287" s="11">
        <v>25</v>
      </c>
      <c r="H287" s="11" t="s">
        <v>84</v>
      </c>
      <c r="I287" s="6">
        <f t="shared" si="28"/>
        <v>3</v>
      </c>
      <c r="J287" s="32" t="s">
        <v>47</v>
      </c>
      <c r="K287" s="32">
        <v>50</v>
      </c>
      <c r="L287" s="64">
        <v>5.5</v>
      </c>
      <c r="M287" s="32">
        <f t="shared" si="29"/>
        <v>0.5</v>
      </c>
      <c r="N287" s="24" t="s">
        <v>35</v>
      </c>
      <c r="O287" s="7"/>
      <c r="P287" s="29" t="s">
        <v>48</v>
      </c>
      <c r="Q287">
        <f t="shared" si="30"/>
        <v>25</v>
      </c>
      <c r="R287">
        <f t="shared" si="31"/>
        <v>50</v>
      </c>
      <c r="S287">
        <f t="shared" si="32"/>
        <v>0.5</v>
      </c>
      <c r="T287">
        <f t="shared" si="33"/>
        <v>75</v>
      </c>
      <c r="U287">
        <f t="shared" si="34"/>
        <v>75</v>
      </c>
    </row>
    <row r="288" spans="1:21" ht="28.8" hidden="1" x14ac:dyDescent="0.3">
      <c r="A288" s="9">
        <v>44887</v>
      </c>
      <c r="B288" s="10" t="s">
        <v>246</v>
      </c>
      <c r="C288" s="11" t="s">
        <v>12</v>
      </c>
      <c r="D288" s="11" t="s">
        <v>276</v>
      </c>
      <c r="E288" s="34" t="s">
        <v>309</v>
      </c>
      <c r="F288" s="11" t="s">
        <v>15</v>
      </c>
      <c r="G288" s="11">
        <v>25</v>
      </c>
      <c r="H288" s="11" t="s">
        <v>75</v>
      </c>
      <c r="I288" s="6">
        <f t="shared" si="28"/>
        <v>1.5</v>
      </c>
      <c r="J288" s="32" t="s">
        <v>34</v>
      </c>
      <c r="K288" s="32">
        <v>50</v>
      </c>
      <c r="L288" s="64">
        <v>5.5</v>
      </c>
      <c r="M288" s="32">
        <f t="shared" si="29"/>
        <v>0.5</v>
      </c>
      <c r="N288" s="24" t="s">
        <v>35</v>
      </c>
      <c r="O288" s="7"/>
      <c r="P288" s="29" t="s">
        <v>36</v>
      </c>
      <c r="Q288">
        <f t="shared" si="30"/>
        <v>25</v>
      </c>
      <c r="R288">
        <f t="shared" si="31"/>
        <v>50</v>
      </c>
      <c r="S288">
        <f t="shared" si="32"/>
        <v>0.5</v>
      </c>
      <c r="T288">
        <f t="shared" si="33"/>
        <v>37.5</v>
      </c>
      <c r="U288">
        <f t="shared" si="34"/>
        <v>37.5</v>
      </c>
    </row>
    <row r="289" spans="1:21" hidden="1" x14ac:dyDescent="0.3">
      <c r="A289" s="9">
        <v>44888</v>
      </c>
      <c r="B289" s="10" t="s">
        <v>246</v>
      </c>
      <c r="C289" s="11" t="s">
        <v>20</v>
      </c>
      <c r="D289" s="11" t="s">
        <v>258</v>
      </c>
      <c r="E289" s="34" t="s">
        <v>259</v>
      </c>
      <c r="F289" s="11" t="s">
        <v>211</v>
      </c>
      <c r="G289" s="11">
        <v>80</v>
      </c>
      <c r="H289" s="11" t="s">
        <v>16</v>
      </c>
      <c r="I289" s="6">
        <f t="shared" si="28"/>
        <v>3.75</v>
      </c>
      <c r="J289" s="32" t="s">
        <v>51</v>
      </c>
      <c r="K289" s="37">
        <v>100</v>
      </c>
      <c r="L289" s="64">
        <v>5.5</v>
      </c>
      <c r="M289" s="32">
        <f t="shared" si="29"/>
        <v>0.8</v>
      </c>
      <c r="N289" s="21" t="s">
        <v>18</v>
      </c>
      <c r="O289" s="7"/>
      <c r="P289" s="25" t="s">
        <v>52</v>
      </c>
      <c r="Q289">
        <f t="shared" si="30"/>
        <v>80</v>
      </c>
      <c r="R289">
        <f t="shared" si="31"/>
        <v>100</v>
      </c>
      <c r="S289">
        <f t="shared" si="32"/>
        <v>0.8</v>
      </c>
      <c r="T289">
        <f t="shared" si="33"/>
        <v>300</v>
      </c>
      <c r="U289">
        <f t="shared" si="34"/>
        <v>300</v>
      </c>
    </row>
    <row r="290" spans="1:21" ht="28.8" x14ac:dyDescent="0.3">
      <c r="A290" s="9">
        <v>44888</v>
      </c>
      <c r="B290" s="10" t="s">
        <v>246</v>
      </c>
      <c r="C290" s="11" t="s">
        <v>82</v>
      </c>
      <c r="D290" s="11" t="s">
        <v>276</v>
      </c>
      <c r="E290" s="34" t="s">
        <v>312</v>
      </c>
      <c r="F290" s="11" t="s">
        <v>15</v>
      </c>
      <c r="G290" s="11">
        <v>25</v>
      </c>
      <c r="H290" s="11" t="s">
        <v>75</v>
      </c>
      <c r="I290" s="6">
        <f t="shared" si="28"/>
        <v>1.5</v>
      </c>
      <c r="J290" s="32" t="s">
        <v>47</v>
      </c>
      <c r="K290" s="32">
        <v>50</v>
      </c>
      <c r="L290" s="64">
        <v>5.5</v>
      </c>
      <c r="M290" s="32">
        <f t="shared" si="29"/>
        <v>0.5</v>
      </c>
      <c r="N290" s="24" t="s">
        <v>35</v>
      </c>
      <c r="O290" s="7"/>
      <c r="P290" s="29" t="s">
        <v>48</v>
      </c>
      <c r="Q290">
        <f t="shared" si="30"/>
        <v>25</v>
      </c>
      <c r="R290">
        <f t="shared" si="31"/>
        <v>50</v>
      </c>
      <c r="S290">
        <f t="shared" si="32"/>
        <v>0.5</v>
      </c>
      <c r="T290">
        <f t="shared" si="33"/>
        <v>37.5</v>
      </c>
      <c r="U290">
        <f t="shared" si="34"/>
        <v>37.5</v>
      </c>
    </row>
    <row r="291" spans="1:21" hidden="1" x14ac:dyDescent="0.3">
      <c r="A291" s="9">
        <v>44888</v>
      </c>
      <c r="B291" s="10" t="s">
        <v>246</v>
      </c>
      <c r="C291" s="11" t="s">
        <v>82</v>
      </c>
      <c r="D291" s="11" t="s">
        <v>276</v>
      </c>
      <c r="E291" s="34" t="s">
        <v>314</v>
      </c>
      <c r="F291" s="11" t="s">
        <v>15</v>
      </c>
      <c r="G291" s="11">
        <v>25</v>
      </c>
      <c r="H291" s="11" t="s">
        <v>84</v>
      </c>
      <c r="I291" s="6">
        <f t="shared" si="28"/>
        <v>3</v>
      </c>
      <c r="J291" s="28" t="s">
        <v>100</v>
      </c>
      <c r="K291" s="28">
        <v>50</v>
      </c>
      <c r="L291" s="64">
        <v>5.5</v>
      </c>
      <c r="M291" s="32">
        <f t="shared" si="29"/>
        <v>0.5</v>
      </c>
      <c r="N291" s="17"/>
      <c r="O291" s="24" t="s">
        <v>35</v>
      </c>
      <c r="P291" s="28"/>
      <c r="Q291">
        <f t="shared" si="30"/>
        <v>25</v>
      </c>
      <c r="R291">
        <f t="shared" si="31"/>
        <v>50</v>
      </c>
      <c r="S291">
        <f t="shared" si="32"/>
        <v>0.5</v>
      </c>
      <c r="T291">
        <f t="shared" si="33"/>
        <v>75</v>
      </c>
      <c r="U291">
        <f t="shared" si="34"/>
        <v>75</v>
      </c>
    </row>
    <row r="292" spans="1:21" hidden="1" x14ac:dyDescent="0.3">
      <c r="A292" s="9">
        <v>44888</v>
      </c>
      <c r="B292" s="10" t="s">
        <v>246</v>
      </c>
      <c r="C292" s="11" t="s">
        <v>82</v>
      </c>
      <c r="D292" s="11" t="s">
        <v>276</v>
      </c>
      <c r="E292" s="34" t="s">
        <v>315</v>
      </c>
      <c r="F292" s="11" t="s">
        <v>15</v>
      </c>
      <c r="G292" s="11">
        <v>25</v>
      </c>
      <c r="H292" s="11" t="s">
        <v>84</v>
      </c>
      <c r="I292" s="6">
        <f t="shared" si="28"/>
        <v>3</v>
      </c>
      <c r="J292" s="28" t="s">
        <v>100</v>
      </c>
      <c r="K292" s="28">
        <v>50</v>
      </c>
      <c r="L292" s="64">
        <v>5.5</v>
      </c>
      <c r="M292" s="32">
        <f t="shared" si="29"/>
        <v>0.5</v>
      </c>
      <c r="N292" s="17"/>
      <c r="O292" s="24" t="s">
        <v>35</v>
      </c>
      <c r="P292" s="28"/>
      <c r="Q292">
        <f t="shared" si="30"/>
        <v>25</v>
      </c>
      <c r="R292">
        <f t="shared" si="31"/>
        <v>50</v>
      </c>
      <c r="S292">
        <f t="shared" si="32"/>
        <v>0.5</v>
      </c>
      <c r="T292">
        <f t="shared" si="33"/>
        <v>75</v>
      </c>
      <c r="U292">
        <f t="shared" si="34"/>
        <v>75</v>
      </c>
    </row>
    <row r="293" spans="1:21" ht="28.8" x14ac:dyDescent="0.3">
      <c r="A293" s="9">
        <v>44888</v>
      </c>
      <c r="B293" s="10" t="s">
        <v>246</v>
      </c>
      <c r="C293" s="11" t="s">
        <v>87</v>
      </c>
      <c r="D293" s="11" t="s">
        <v>276</v>
      </c>
      <c r="E293" s="34" t="s">
        <v>310</v>
      </c>
      <c r="F293" s="11" t="s">
        <v>15</v>
      </c>
      <c r="G293" s="11">
        <v>25</v>
      </c>
      <c r="H293" s="11" t="s">
        <v>84</v>
      </c>
      <c r="I293" s="6">
        <f t="shared" si="28"/>
        <v>3</v>
      </c>
      <c r="J293" s="32" t="s">
        <v>47</v>
      </c>
      <c r="K293" s="32">
        <v>50</v>
      </c>
      <c r="L293" s="64">
        <v>5.5</v>
      </c>
      <c r="M293" s="32">
        <f t="shared" si="29"/>
        <v>0.5</v>
      </c>
      <c r="N293" s="24" t="s">
        <v>35</v>
      </c>
      <c r="O293" s="7"/>
      <c r="P293" s="29" t="s">
        <v>48</v>
      </c>
      <c r="Q293">
        <f t="shared" si="30"/>
        <v>25</v>
      </c>
      <c r="R293">
        <f t="shared" si="31"/>
        <v>50</v>
      </c>
      <c r="S293">
        <f t="shared" si="32"/>
        <v>0.5</v>
      </c>
      <c r="T293">
        <f t="shared" si="33"/>
        <v>75</v>
      </c>
      <c r="U293">
        <f t="shared" si="34"/>
        <v>75</v>
      </c>
    </row>
    <row r="294" spans="1:21" ht="28.8" x14ac:dyDescent="0.3">
      <c r="A294" s="9">
        <v>44888</v>
      </c>
      <c r="B294" s="10" t="s">
        <v>246</v>
      </c>
      <c r="C294" s="11" t="s">
        <v>87</v>
      </c>
      <c r="D294" s="11" t="s">
        <v>276</v>
      </c>
      <c r="E294" s="34" t="s">
        <v>311</v>
      </c>
      <c r="F294" s="11" t="s">
        <v>15</v>
      </c>
      <c r="G294" s="11">
        <v>25</v>
      </c>
      <c r="H294" s="11" t="s">
        <v>84</v>
      </c>
      <c r="I294" s="6">
        <f t="shared" si="28"/>
        <v>3</v>
      </c>
      <c r="J294" s="32" t="s">
        <v>47</v>
      </c>
      <c r="K294" s="32">
        <v>50</v>
      </c>
      <c r="L294" s="64">
        <v>5.5</v>
      </c>
      <c r="M294" s="32">
        <f t="shared" si="29"/>
        <v>0.5</v>
      </c>
      <c r="N294" s="24" t="s">
        <v>35</v>
      </c>
      <c r="O294" s="7"/>
      <c r="P294" s="29" t="s">
        <v>48</v>
      </c>
      <c r="Q294">
        <f t="shared" si="30"/>
        <v>25</v>
      </c>
      <c r="R294">
        <f t="shared" si="31"/>
        <v>50</v>
      </c>
      <c r="S294">
        <f t="shared" si="32"/>
        <v>0.5</v>
      </c>
      <c r="T294">
        <f t="shared" si="33"/>
        <v>75</v>
      </c>
      <c r="U294">
        <f t="shared" si="34"/>
        <v>75</v>
      </c>
    </row>
    <row r="295" spans="1:21" ht="28.8" hidden="1" x14ac:dyDescent="0.3">
      <c r="A295" s="9">
        <v>44888</v>
      </c>
      <c r="B295" s="10" t="s">
        <v>246</v>
      </c>
      <c r="C295" s="11" t="s">
        <v>87</v>
      </c>
      <c r="D295" s="11" t="s">
        <v>276</v>
      </c>
      <c r="E295" s="34" t="s">
        <v>313</v>
      </c>
      <c r="F295" s="11" t="s">
        <v>15</v>
      </c>
      <c r="G295" s="11">
        <v>25</v>
      </c>
      <c r="H295" s="11" t="s">
        <v>75</v>
      </c>
      <c r="I295" s="6">
        <f t="shared" si="28"/>
        <v>1.5</v>
      </c>
      <c r="J295" s="32" t="s">
        <v>34</v>
      </c>
      <c r="K295" s="32">
        <v>50</v>
      </c>
      <c r="L295" s="64">
        <v>5.5</v>
      </c>
      <c r="M295" s="32">
        <f t="shared" si="29"/>
        <v>0.5</v>
      </c>
      <c r="N295" s="24" t="s">
        <v>35</v>
      </c>
      <c r="O295" s="7"/>
      <c r="P295" s="29" t="s">
        <v>36</v>
      </c>
      <c r="Q295">
        <f t="shared" si="30"/>
        <v>25</v>
      </c>
      <c r="R295">
        <f t="shared" si="31"/>
        <v>50</v>
      </c>
      <c r="S295">
        <f t="shared" si="32"/>
        <v>0.5</v>
      </c>
      <c r="T295">
        <f t="shared" si="33"/>
        <v>37.5</v>
      </c>
      <c r="U295">
        <f t="shared" si="34"/>
        <v>37.5</v>
      </c>
    </row>
    <row r="296" spans="1:21" hidden="1" x14ac:dyDescent="0.3">
      <c r="A296" s="9">
        <v>44889</v>
      </c>
      <c r="B296" s="10" t="s">
        <v>246</v>
      </c>
      <c r="C296" s="11" t="s">
        <v>20</v>
      </c>
      <c r="D296" s="11" t="s">
        <v>271</v>
      </c>
      <c r="E296" s="34" t="s">
        <v>272</v>
      </c>
      <c r="F296" s="11" t="s">
        <v>15</v>
      </c>
      <c r="G296" s="11">
        <v>60</v>
      </c>
      <c r="H296" s="11" t="s">
        <v>16</v>
      </c>
      <c r="I296" s="6">
        <f t="shared" si="28"/>
        <v>3.75</v>
      </c>
      <c r="J296" s="32" t="s">
        <v>51</v>
      </c>
      <c r="K296" s="37">
        <v>100</v>
      </c>
      <c r="L296" s="64">
        <v>5.5</v>
      </c>
      <c r="M296" s="32">
        <f t="shared" si="29"/>
        <v>0.6</v>
      </c>
      <c r="N296" s="21" t="s">
        <v>18</v>
      </c>
      <c r="O296" s="7"/>
      <c r="P296" s="25" t="s">
        <v>52</v>
      </c>
      <c r="Q296">
        <f t="shared" si="30"/>
        <v>60</v>
      </c>
      <c r="R296">
        <f t="shared" si="31"/>
        <v>100</v>
      </c>
      <c r="S296">
        <f t="shared" si="32"/>
        <v>0.6</v>
      </c>
      <c r="T296">
        <f t="shared" si="33"/>
        <v>225</v>
      </c>
      <c r="U296">
        <f t="shared" si="34"/>
        <v>225</v>
      </c>
    </row>
    <row r="297" spans="1:21" ht="43.2" hidden="1" x14ac:dyDescent="0.3">
      <c r="A297" s="9">
        <v>44889</v>
      </c>
      <c r="B297" s="10" t="s">
        <v>246</v>
      </c>
      <c r="C297" s="11" t="s">
        <v>20</v>
      </c>
      <c r="D297" s="11" t="s">
        <v>247</v>
      </c>
      <c r="E297" s="34" t="s">
        <v>264</v>
      </c>
      <c r="F297" s="11" t="s">
        <v>15</v>
      </c>
      <c r="G297" s="11">
        <v>96</v>
      </c>
      <c r="H297" s="11" t="s">
        <v>249</v>
      </c>
      <c r="I297" s="6">
        <f t="shared" si="28"/>
        <v>8.25</v>
      </c>
      <c r="J297" s="32" t="s">
        <v>250</v>
      </c>
      <c r="K297" s="37">
        <v>100</v>
      </c>
      <c r="L297" s="37">
        <v>5.5</v>
      </c>
      <c r="M297" s="32">
        <f t="shared" si="29"/>
        <v>0.96</v>
      </c>
      <c r="N297" s="23" t="s">
        <v>251</v>
      </c>
      <c r="O297" s="7"/>
      <c r="P297" s="30" t="s">
        <v>252</v>
      </c>
      <c r="Q297">
        <f t="shared" si="30"/>
        <v>96</v>
      </c>
      <c r="R297">
        <f t="shared" si="31"/>
        <v>100</v>
      </c>
      <c r="S297">
        <f t="shared" si="32"/>
        <v>0.96</v>
      </c>
      <c r="T297">
        <f t="shared" si="33"/>
        <v>792</v>
      </c>
      <c r="U297">
        <f t="shared" si="34"/>
        <v>792</v>
      </c>
    </row>
    <row r="298" spans="1:21" ht="28.8" hidden="1" x14ac:dyDescent="0.3">
      <c r="A298" s="9">
        <v>44889</v>
      </c>
      <c r="B298" s="10" t="s">
        <v>246</v>
      </c>
      <c r="C298" s="11" t="s">
        <v>76</v>
      </c>
      <c r="D298" s="11" t="s">
        <v>276</v>
      </c>
      <c r="E298" s="34" t="s">
        <v>316</v>
      </c>
      <c r="F298" s="11" t="s">
        <v>15</v>
      </c>
      <c r="G298" s="11">
        <v>25</v>
      </c>
      <c r="H298" s="11" t="s">
        <v>84</v>
      </c>
      <c r="I298" s="6">
        <f t="shared" si="28"/>
        <v>3</v>
      </c>
      <c r="J298" s="32" t="s">
        <v>34</v>
      </c>
      <c r="K298" s="32">
        <v>50</v>
      </c>
      <c r="L298" s="64">
        <v>5.5</v>
      </c>
      <c r="M298" s="32">
        <f t="shared" si="29"/>
        <v>0.5</v>
      </c>
      <c r="N298" s="24" t="s">
        <v>35</v>
      </c>
      <c r="O298" s="7"/>
      <c r="P298" s="29" t="s">
        <v>36</v>
      </c>
      <c r="Q298">
        <f t="shared" si="30"/>
        <v>25</v>
      </c>
      <c r="R298">
        <f t="shared" si="31"/>
        <v>50</v>
      </c>
      <c r="S298">
        <f t="shared" si="32"/>
        <v>0.5</v>
      </c>
      <c r="T298">
        <f t="shared" si="33"/>
        <v>75</v>
      </c>
      <c r="U298">
        <f t="shared" si="34"/>
        <v>75</v>
      </c>
    </row>
    <row r="299" spans="1:21" ht="28.8" hidden="1" x14ac:dyDescent="0.3">
      <c r="A299" s="9">
        <v>44889</v>
      </c>
      <c r="B299" s="10" t="s">
        <v>246</v>
      </c>
      <c r="C299" s="11" t="s">
        <v>76</v>
      </c>
      <c r="D299" s="11" t="s">
        <v>276</v>
      </c>
      <c r="E299" s="34" t="s">
        <v>318</v>
      </c>
      <c r="F299" s="11" t="s">
        <v>15</v>
      </c>
      <c r="G299" s="11">
        <v>25</v>
      </c>
      <c r="H299" s="11" t="s">
        <v>84</v>
      </c>
      <c r="I299" s="6">
        <f t="shared" si="28"/>
        <v>3</v>
      </c>
      <c r="J299" s="32" t="s">
        <v>34</v>
      </c>
      <c r="K299" s="32">
        <v>50</v>
      </c>
      <c r="L299" s="64">
        <v>5.5</v>
      </c>
      <c r="M299" s="32">
        <f t="shared" si="29"/>
        <v>0.5</v>
      </c>
      <c r="N299" s="24" t="s">
        <v>35</v>
      </c>
      <c r="O299" s="7"/>
      <c r="P299" s="29" t="s">
        <v>36</v>
      </c>
      <c r="Q299">
        <f t="shared" si="30"/>
        <v>25</v>
      </c>
      <c r="R299">
        <f t="shared" si="31"/>
        <v>50</v>
      </c>
      <c r="S299">
        <f t="shared" si="32"/>
        <v>0.5</v>
      </c>
      <c r="T299">
        <f t="shared" si="33"/>
        <v>75</v>
      </c>
      <c r="U299">
        <f t="shared" si="34"/>
        <v>75</v>
      </c>
    </row>
    <row r="300" spans="1:21" ht="28.8" hidden="1" x14ac:dyDescent="0.3">
      <c r="A300" s="9">
        <v>44889</v>
      </c>
      <c r="B300" s="10" t="s">
        <v>246</v>
      </c>
      <c r="C300" s="11" t="s">
        <v>12</v>
      </c>
      <c r="D300" s="11" t="s">
        <v>276</v>
      </c>
      <c r="E300" s="34" t="s">
        <v>317</v>
      </c>
      <c r="F300" s="11" t="s">
        <v>15</v>
      </c>
      <c r="G300" s="11">
        <v>25</v>
      </c>
      <c r="H300" s="11" t="s">
        <v>84</v>
      </c>
      <c r="I300" s="6">
        <f t="shared" si="28"/>
        <v>3</v>
      </c>
      <c r="J300" s="32" t="s">
        <v>34</v>
      </c>
      <c r="K300" s="32">
        <v>50</v>
      </c>
      <c r="L300" s="64">
        <v>5.5</v>
      </c>
      <c r="M300" s="32">
        <f t="shared" si="29"/>
        <v>0.5</v>
      </c>
      <c r="N300" s="24" t="s">
        <v>35</v>
      </c>
      <c r="O300" s="7"/>
      <c r="P300" s="29" t="s">
        <v>36</v>
      </c>
      <c r="Q300">
        <f t="shared" si="30"/>
        <v>25</v>
      </c>
      <c r="R300">
        <f t="shared" si="31"/>
        <v>50</v>
      </c>
      <c r="S300">
        <f t="shared" si="32"/>
        <v>0.5</v>
      </c>
      <c r="T300">
        <f t="shared" si="33"/>
        <v>75</v>
      </c>
      <c r="U300">
        <f t="shared" si="34"/>
        <v>75</v>
      </c>
    </row>
    <row r="301" spans="1:21" ht="28.8" hidden="1" x14ac:dyDescent="0.3">
      <c r="A301" s="9">
        <v>44889</v>
      </c>
      <c r="B301" s="10" t="s">
        <v>246</v>
      </c>
      <c r="C301" s="11" t="s">
        <v>12</v>
      </c>
      <c r="D301" s="11" t="s">
        <v>276</v>
      </c>
      <c r="E301" s="34" t="s">
        <v>319</v>
      </c>
      <c r="F301" s="11" t="s">
        <v>15</v>
      </c>
      <c r="G301" s="11">
        <v>25</v>
      </c>
      <c r="H301" s="11" t="s">
        <v>84</v>
      </c>
      <c r="I301" s="6">
        <f t="shared" si="28"/>
        <v>3</v>
      </c>
      <c r="J301" s="32" t="s">
        <v>34</v>
      </c>
      <c r="K301" s="32">
        <v>50</v>
      </c>
      <c r="L301" s="64">
        <v>5.5</v>
      </c>
      <c r="M301" s="32">
        <f t="shared" si="29"/>
        <v>0.5</v>
      </c>
      <c r="N301" s="24" t="s">
        <v>35</v>
      </c>
      <c r="O301" s="7"/>
      <c r="P301" s="29" t="s">
        <v>36</v>
      </c>
      <c r="Q301">
        <f t="shared" si="30"/>
        <v>25</v>
      </c>
      <c r="R301">
        <f t="shared" si="31"/>
        <v>50</v>
      </c>
      <c r="S301">
        <f t="shared" si="32"/>
        <v>0.5</v>
      </c>
      <c r="T301">
        <f t="shared" si="33"/>
        <v>75</v>
      </c>
      <c r="U301">
        <f t="shared" si="34"/>
        <v>75</v>
      </c>
    </row>
    <row r="302" spans="1:21" x14ac:dyDescent="0.3">
      <c r="A302" s="9">
        <v>44889</v>
      </c>
      <c r="B302" s="10" t="s">
        <v>246</v>
      </c>
      <c r="C302" s="11" t="s">
        <v>12</v>
      </c>
      <c r="D302" s="11" t="s">
        <v>295</v>
      </c>
      <c r="E302" s="34" t="s">
        <v>296</v>
      </c>
      <c r="F302" s="11" t="s">
        <v>297</v>
      </c>
      <c r="G302" s="11">
        <v>45</v>
      </c>
      <c r="H302" s="11" t="s">
        <v>16</v>
      </c>
      <c r="I302" s="6">
        <f t="shared" si="28"/>
        <v>3.75</v>
      </c>
      <c r="J302" s="32" t="s">
        <v>17</v>
      </c>
      <c r="K302" s="32">
        <v>50</v>
      </c>
      <c r="L302" s="64">
        <v>5.5</v>
      </c>
      <c r="M302" s="32">
        <f t="shared" si="29"/>
        <v>0.9</v>
      </c>
      <c r="N302" s="21" t="s">
        <v>18</v>
      </c>
      <c r="O302" s="7"/>
      <c r="P302" s="25" t="s">
        <v>19</v>
      </c>
      <c r="Q302">
        <f t="shared" si="30"/>
        <v>45</v>
      </c>
      <c r="R302">
        <f t="shared" si="31"/>
        <v>50</v>
      </c>
      <c r="S302">
        <f t="shared" si="32"/>
        <v>0.9</v>
      </c>
      <c r="T302">
        <f t="shared" si="33"/>
        <v>168.75</v>
      </c>
      <c r="U302">
        <f t="shared" si="34"/>
        <v>168.75</v>
      </c>
    </row>
    <row r="303" spans="1:21" hidden="1" x14ac:dyDescent="0.3">
      <c r="A303" s="9">
        <v>44890</v>
      </c>
      <c r="B303" s="10" t="s">
        <v>246</v>
      </c>
      <c r="C303" s="11" t="s">
        <v>242</v>
      </c>
      <c r="D303" s="11" t="s">
        <v>258</v>
      </c>
      <c r="E303" s="34" t="s">
        <v>324</v>
      </c>
      <c r="F303" s="11" t="s">
        <v>325</v>
      </c>
      <c r="G303" s="11">
        <v>85</v>
      </c>
      <c r="H303" s="11" t="s">
        <v>245</v>
      </c>
      <c r="I303" s="6">
        <f t="shared" si="28"/>
        <v>2.75</v>
      </c>
      <c r="J303" s="32" t="s">
        <v>51</v>
      </c>
      <c r="K303" s="37">
        <v>100</v>
      </c>
      <c r="L303" s="64">
        <v>5.5</v>
      </c>
      <c r="M303" s="32">
        <f t="shared" si="29"/>
        <v>0.85</v>
      </c>
      <c r="N303" s="21" t="s">
        <v>18</v>
      </c>
      <c r="O303" s="7"/>
      <c r="P303" s="25" t="s">
        <v>52</v>
      </c>
      <c r="Q303">
        <f t="shared" si="30"/>
        <v>85</v>
      </c>
      <c r="R303">
        <f t="shared" si="31"/>
        <v>100</v>
      </c>
      <c r="S303">
        <f t="shared" si="32"/>
        <v>0.85</v>
      </c>
      <c r="T303">
        <f t="shared" si="33"/>
        <v>233.75</v>
      </c>
      <c r="U303">
        <f t="shared" si="34"/>
        <v>233.75</v>
      </c>
    </row>
    <row r="304" spans="1:21" ht="28.8" x14ac:dyDescent="0.3">
      <c r="A304" s="9">
        <v>44890</v>
      </c>
      <c r="B304" s="10" t="s">
        <v>246</v>
      </c>
      <c r="C304" s="11" t="s">
        <v>82</v>
      </c>
      <c r="D304" s="11" t="s">
        <v>276</v>
      </c>
      <c r="E304" s="34" t="s">
        <v>320</v>
      </c>
      <c r="F304" s="11" t="s">
        <v>15</v>
      </c>
      <c r="G304" s="11">
        <v>25</v>
      </c>
      <c r="H304" s="11" t="s">
        <v>84</v>
      </c>
      <c r="I304" s="6">
        <f t="shared" si="28"/>
        <v>3</v>
      </c>
      <c r="J304" s="32" t="s">
        <v>47</v>
      </c>
      <c r="K304" s="32">
        <v>50</v>
      </c>
      <c r="L304" s="64">
        <v>5.5</v>
      </c>
      <c r="M304" s="32">
        <f t="shared" si="29"/>
        <v>0.5</v>
      </c>
      <c r="N304" s="24" t="s">
        <v>35</v>
      </c>
      <c r="O304" s="7"/>
      <c r="P304" s="29" t="s">
        <v>48</v>
      </c>
      <c r="Q304">
        <f t="shared" si="30"/>
        <v>25</v>
      </c>
      <c r="R304">
        <f t="shared" si="31"/>
        <v>50</v>
      </c>
      <c r="S304">
        <f t="shared" si="32"/>
        <v>0.5</v>
      </c>
      <c r="T304">
        <f t="shared" si="33"/>
        <v>75</v>
      </c>
      <c r="U304">
        <f t="shared" si="34"/>
        <v>75</v>
      </c>
    </row>
    <row r="305" spans="1:21" ht="28.8" x14ac:dyDescent="0.3">
      <c r="A305" s="9">
        <v>44890</v>
      </c>
      <c r="B305" s="10" t="s">
        <v>246</v>
      </c>
      <c r="C305" s="11" t="s">
        <v>82</v>
      </c>
      <c r="D305" s="11" t="s">
        <v>276</v>
      </c>
      <c r="E305" s="34" t="s">
        <v>322</v>
      </c>
      <c r="F305" s="11" t="s">
        <v>15</v>
      </c>
      <c r="G305" s="11">
        <v>25</v>
      </c>
      <c r="H305" s="11" t="s">
        <v>84</v>
      </c>
      <c r="I305" s="6">
        <f t="shared" si="28"/>
        <v>3</v>
      </c>
      <c r="J305" s="32" t="s">
        <v>47</v>
      </c>
      <c r="K305" s="32">
        <v>50</v>
      </c>
      <c r="L305" s="64">
        <v>5.5</v>
      </c>
      <c r="M305" s="32">
        <f t="shared" si="29"/>
        <v>0.5</v>
      </c>
      <c r="N305" s="24" t="s">
        <v>35</v>
      </c>
      <c r="O305" s="7"/>
      <c r="P305" s="29" t="s">
        <v>48</v>
      </c>
      <c r="Q305">
        <f t="shared" si="30"/>
        <v>25</v>
      </c>
      <c r="R305">
        <f t="shared" si="31"/>
        <v>50</v>
      </c>
      <c r="S305">
        <f t="shared" si="32"/>
        <v>0.5</v>
      </c>
      <c r="T305">
        <f t="shared" si="33"/>
        <v>75</v>
      </c>
      <c r="U305">
        <f t="shared" si="34"/>
        <v>75</v>
      </c>
    </row>
    <row r="306" spans="1:21" ht="28.8" x14ac:dyDescent="0.3">
      <c r="A306" s="9">
        <v>44890</v>
      </c>
      <c r="B306" s="10" t="s">
        <v>246</v>
      </c>
      <c r="C306" s="11" t="s">
        <v>87</v>
      </c>
      <c r="D306" s="11" t="s">
        <v>276</v>
      </c>
      <c r="E306" s="34" t="s">
        <v>321</v>
      </c>
      <c r="F306" s="11" t="s">
        <v>15</v>
      </c>
      <c r="G306" s="11">
        <v>25</v>
      </c>
      <c r="H306" s="11" t="s">
        <v>84</v>
      </c>
      <c r="I306" s="6">
        <f t="shared" si="28"/>
        <v>3</v>
      </c>
      <c r="J306" s="32" t="s">
        <v>47</v>
      </c>
      <c r="K306" s="32">
        <v>50</v>
      </c>
      <c r="L306" s="64">
        <v>5.5</v>
      </c>
      <c r="M306" s="32">
        <f t="shared" si="29"/>
        <v>0.5</v>
      </c>
      <c r="N306" s="24" t="s">
        <v>35</v>
      </c>
      <c r="O306" s="7"/>
      <c r="P306" s="29" t="s">
        <v>48</v>
      </c>
      <c r="Q306">
        <f t="shared" si="30"/>
        <v>25</v>
      </c>
      <c r="R306">
        <f t="shared" si="31"/>
        <v>50</v>
      </c>
      <c r="S306">
        <f t="shared" si="32"/>
        <v>0.5</v>
      </c>
      <c r="T306">
        <f t="shared" si="33"/>
        <v>75</v>
      </c>
      <c r="U306">
        <f t="shared" si="34"/>
        <v>75</v>
      </c>
    </row>
    <row r="307" spans="1:21" ht="28.8" x14ac:dyDescent="0.3">
      <c r="A307" s="9">
        <v>44890</v>
      </c>
      <c r="B307" s="10" t="s">
        <v>246</v>
      </c>
      <c r="C307" s="11" t="s">
        <v>87</v>
      </c>
      <c r="D307" s="11" t="s">
        <v>276</v>
      </c>
      <c r="E307" s="34" t="s">
        <v>323</v>
      </c>
      <c r="F307" s="11" t="s">
        <v>15</v>
      </c>
      <c r="G307" s="11">
        <v>25</v>
      </c>
      <c r="H307" s="11" t="s">
        <v>84</v>
      </c>
      <c r="I307" s="6">
        <f t="shared" si="28"/>
        <v>3</v>
      </c>
      <c r="J307" s="32" t="s">
        <v>47</v>
      </c>
      <c r="K307" s="32">
        <v>50</v>
      </c>
      <c r="L307" s="64">
        <v>5.5</v>
      </c>
      <c r="M307" s="32">
        <f t="shared" si="29"/>
        <v>0.5</v>
      </c>
      <c r="N307" s="24" t="s">
        <v>35</v>
      </c>
      <c r="O307" s="7"/>
      <c r="P307" s="29" t="s">
        <v>48</v>
      </c>
      <c r="Q307">
        <f t="shared" si="30"/>
        <v>25</v>
      </c>
      <c r="R307">
        <f t="shared" si="31"/>
        <v>50</v>
      </c>
      <c r="S307">
        <f t="shared" si="32"/>
        <v>0.5</v>
      </c>
      <c r="T307">
        <f t="shared" si="33"/>
        <v>75</v>
      </c>
      <c r="U307">
        <f t="shared" si="34"/>
        <v>75</v>
      </c>
    </row>
    <row r="308" spans="1:21" ht="43.2" hidden="1" x14ac:dyDescent="0.3">
      <c r="A308" s="9">
        <v>44893</v>
      </c>
      <c r="B308" s="10" t="s">
        <v>246</v>
      </c>
      <c r="C308" s="11" t="s">
        <v>20</v>
      </c>
      <c r="D308" s="11" t="s">
        <v>247</v>
      </c>
      <c r="E308" s="34" t="s">
        <v>248</v>
      </c>
      <c r="F308" s="11" t="s">
        <v>15</v>
      </c>
      <c r="G308" s="11">
        <v>96</v>
      </c>
      <c r="H308" s="11" t="s">
        <v>249</v>
      </c>
      <c r="I308" s="6">
        <f t="shared" si="28"/>
        <v>8.25</v>
      </c>
      <c r="J308" s="32" t="s">
        <v>250</v>
      </c>
      <c r="K308" s="37">
        <v>100</v>
      </c>
      <c r="L308" s="37">
        <v>5.5</v>
      </c>
      <c r="M308" s="32">
        <f t="shared" si="29"/>
        <v>0.96</v>
      </c>
      <c r="N308" s="23" t="s">
        <v>251</v>
      </c>
      <c r="O308" s="7"/>
      <c r="P308" s="30" t="s">
        <v>252</v>
      </c>
      <c r="Q308">
        <f t="shared" si="30"/>
        <v>96</v>
      </c>
      <c r="R308">
        <f t="shared" si="31"/>
        <v>100</v>
      </c>
      <c r="S308">
        <f t="shared" si="32"/>
        <v>0.96</v>
      </c>
      <c r="T308">
        <f t="shared" si="33"/>
        <v>792</v>
      </c>
      <c r="U308">
        <f t="shared" si="34"/>
        <v>792</v>
      </c>
    </row>
    <row r="309" spans="1:21" ht="28.8" hidden="1" x14ac:dyDescent="0.3">
      <c r="A309" s="9">
        <v>44893</v>
      </c>
      <c r="B309" s="10" t="s">
        <v>246</v>
      </c>
      <c r="C309" s="11" t="s">
        <v>82</v>
      </c>
      <c r="D309" s="11" t="s">
        <v>276</v>
      </c>
      <c r="E309" s="34" t="s">
        <v>326</v>
      </c>
      <c r="F309" s="11" t="s">
        <v>15</v>
      </c>
      <c r="G309" s="11">
        <v>25</v>
      </c>
      <c r="H309" s="11" t="s">
        <v>84</v>
      </c>
      <c r="I309" s="6">
        <f t="shared" si="28"/>
        <v>3</v>
      </c>
      <c r="J309" s="32" t="s">
        <v>34</v>
      </c>
      <c r="K309" s="32">
        <v>50</v>
      </c>
      <c r="L309" s="64">
        <v>5.5</v>
      </c>
      <c r="M309" s="32">
        <f t="shared" si="29"/>
        <v>0.5</v>
      </c>
      <c r="N309" s="24" t="s">
        <v>35</v>
      </c>
      <c r="O309" s="7"/>
      <c r="P309" s="29" t="s">
        <v>36</v>
      </c>
      <c r="Q309">
        <f t="shared" si="30"/>
        <v>25</v>
      </c>
      <c r="R309">
        <f t="shared" si="31"/>
        <v>50</v>
      </c>
      <c r="S309">
        <f t="shared" si="32"/>
        <v>0.5</v>
      </c>
      <c r="T309">
        <f t="shared" si="33"/>
        <v>75</v>
      </c>
      <c r="U309">
        <f t="shared" si="34"/>
        <v>75</v>
      </c>
    </row>
    <row r="310" spans="1:21" ht="28.8" hidden="1" x14ac:dyDescent="0.3">
      <c r="A310" s="9">
        <v>44893</v>
      </c>
      <c r="B310" s="10" t="s">
        <v>246</v>
      </c>
      <c r="C310" s="11" t="s">
        <v>82</v>
      </c>
      <c r="D310" s="11" t="s">
        <v>276</v>
      </c>
      <c r="E310" s="34" t="s">
        <v>328</v>
      </c>
      <c r="F310" s="11" t="s">
        <v>15</v>
      </c>
      <c r="G310" s="11">
        <v>25</v>
      </c>
      <c r="H310" s="11" t="s">
        <v>84</v>
      </c>
      <c r="I310" s="6">
        <f t="shared" si="28"/>
        <v>3</v>
      </c>
      <c r="J310" s="32" t="s">
        <v>34</v>
      </c>
      <c r="K310" s="32">
        <v>50</v>
      </c>
      <c r="L310" s="64">
        <v>5.5</v>
      </c>
      <c r="M310" s="32">
        <f t="shared" si="29"/>
        <v>0.5</v>
      </c>
      <c r="N310" s="24" t="s">
        <v>35</v>
      </c>
      <c r="O310" s="7"/>
      <c r="P310" s="29" t="s">
        <v>36</v>
      </c>
      <c r="Q310">
        <f t="shared" si="30"/>
        <v>25</v>
      </c>
      <c r="R310">
        <f t="shared" si="31"/>
        <v>50</v>
      </c>
      <c r="S310">
        <f t="shared" si="32"/>
        <v>0.5</v>
      </c>
      <c r="T310">
        <f t="shared" si="33"/>
        <v>75</v>
      </c>
      <c r="U310">
        <f t="shared" si="34"/>
        <v>75</v>
      </c>
    </row>
    <row r="311" spans="1:21" ht="28.8" hidden="1" x14ac:dyDescent="0.3">
      <c r="A311" s="9">
        <v>44893</v>
      </c>
      <c r="B311" s="10" t="s">
        <v>246</v>
      </c>
      <c r="C311" s="11" t="s">
        <v>87</v>
      </c>
      <c r="D311" s="11" t="s">
        <v>276</v>
      </c>
      <c r="E311" s="34" t="s">
        <v>327</v>
      </c>
      <c r="F311" s="11" t="s">
        <v>15</v>
      </c>
      <c r="G311" s="11">
        <v>25</v>
      </c>
      <c r="H311" s="11" t="s">
        <v>84</v>
      </c>
      <c r="I311" s="6">
        <f t="shared" si="28"/>
        <v>3</v>
      </c>
      <c r="J311" s="32" t="s">
        <v>34</v>
      </c>
      <c r="K311" s="32">
        <v>50</v>
      </c>
      <c r="L311" s="64">
        <v>5.5</v>
      </c>
      <c r="M311" s="32">
        <f t="shared" si="29"/>
        <v>0.5</v>
      </c>
      <c r="N311" s="24" t="s">
        <v>35</v>
      </c>
      <c r="O311" s="7"/>
      <c r="P311" s="29" t="s">
        <v>36</v>
      </c>
      <c r="Q311">
        <f t="shared" si="30"/>
        <v>25</v>
      </c>
      <c r="R311">
        <f t="shared" si="31"/>
        <v>50</v>
      </c>
      <c r="S311">
        <f t="shared" si="32"/>
        <v>0.5</v>
      </c>
      <c r="T311">
        <f t="shared" si="33"/>
        <v>75</v>
      </c>
      <c r="U311">
        <f t="shared" si="34"/>
        <v>75</v>
      </c>
    </row>
    <row r="312" spans="1:21" ht="28.8" hidden="1" x14ac:dyDescent="0.3">
      <c r="A312" s="9">
        <v>44893</v>
      </c>
      <c r="B312" s="10" t="s">
        <v>246</v>
      </c>
      <c r="C312" s="11" t="s">
        <v>87</v>
      </c>
      <c r="D312" s="11" t="s">
        <v>276</v>
      </c>
      <c r="E312" s="34" t="s">
        <v>329</v>
      </c>
      <c r="F312" s="11" t="s">
        <v>15</v>
      </c>
      <c r="G312" s="11">
        <v>25</v>
      </c>
      <c r="H312" s="11" t="s">
        <v>84</v>
      </c>
      <c r="I312" s="6">
        <f t="shared" si="28"/>
        <v>3</v>
      </c>
      <c r="J312" s="32" t="s">
        <v>34</v>
      </c>
      <c r="K312" s="32">
        <v>50</v>
      </c>
      <c r="L312" s="64">
        <v>5.5</v>
      </c>
      <c r="M312" s="32">
        <f t="shared" si="29"/>
        <v>0.5</v>
      </c>
      <c r="N312" s="24" t="s">
        <v>35</v>
      </c>
      <c r="O312" s="7"/>
      <c r="P312" s="29" t="s">
        <v>36</v>
      </c>
      <c r="Q312">
        <f t="shared" si="30"/>
        <v>25</v>
      </c>
      <c r="R312">
        <f t="shared" si="31"/>
        <v>50</v>
      </c>
      <c r="S312">
        <f t="shared" si="32"/>
        <v>0.5</v>
      </c>
      <c r="T312">
        <f t="shared" si="33"/>
        <v>75</v>
      </c>
      <c r="U312">
        <f t="shared" si="34"/>
        <v>75</v>
      </c>
    </row>
    <row r="313" spans="1:21" ht="28.8" hidden="1" x14ac:dyDescent="0.3">
      <c r="A313" s="9">
        <v>44894</v>
      </c>
      <c r="B313" s="10" t="s">
        <v>246</v>
      </c>
      <c r="C313" s="11" t="s">
        <v>20</v>
      </c>
      <c r="D313" s="11" t="s">
        <v>332</v>
      </c>
      <c r="E313" s="34" t="s">
        <v>333</v>
      </c>
      <c r="F313" s="11" t="s">
        <v>15</v>
      </c>
      <c r="G313" s="11">
        <v>45</v>
      </c>
      <c r="H313" s="11" t="s">
        <v>16</v>
      </c>
      <c r="I313" s="6">
        <f t="shared" si="28"/>
        <v>3.75</v>
      </c>
      <c r="J313" s="32" t="s">
        <v>34</v>
      </c>
      <c r="K313" s="32">
        <v>50</v>
      </c>
      <c r="L313" s="64">
        <v>5.5</v>
      </c>
      <c r="M313" s="32">
        <f t="shared" si="29"/>
        <v>0.9</v>
      </c>
      <c r="N313" s="24" t="s">
        <v>35</v>
      </c>
      <c r="O313" s="7"/>
      <c r="P313" s="29" t="s">
        <v>36</v>
      </c>
      <c r="Q313">
        <f t="shared" si="30"/>
        <v>45</v>
      </c>
      <c r="R313">
        <f t="shared" si="31"/>
        <v>50</v>
      </c>
      <c r="S313">
        <f t="shared" si="32"/>
        <v>0.9</v>
      </c>
      <c r="T313">
        <f t="shared" si="33"/>
        <v>168.75</v>
      </c>
      <c r="U313">
        <f t="shared" si="34"/>
        <v>168.75</v>
      </c>
    </row>
    <row r="314" spans="1:21" ht="28.8" x14ac:dyDescent="0.3">
      <c r="A314" s="9">
        <v>44894</v>
      </c>
      <c r="B314" s="10" t="s">
        <v>246</v>
      </c>
      <c r="C314" s="11" t="s">
        <v>76</v>
      </c>
      <c r="D314" s="11" t="s">
        <v>276</v>
      </c>
      <c r="E314" s="34" t="s">
        <v>330</v>
      </c>
      <c r="F314" s="11" t="s">
        <v>15</v>
      </c>
      <c r="G314" s="11">
        <v>25</v>
      </c>
      <c r="H314" s="11" t="s">
        <v>84</v>
      </c>
      <c r="I314" s="6">
        <f t="shared" si="28"/>
        <v>3</v>
      </c>
      <c r="J314" s="32" t="s">
        <v>47</v>
      </c>
      <c r="K314" s="32">
        <v>50</v>
      </c>
      <c r="L314" s="64">
        <v>5.5</v>
      </c>
      <c r="M314" s="32">
        <f t="shared" si="29"/>
        <v>0.5</v>
      </c>
      <c r="N314" s="24" t="s">
        <v>35</v>
      </c>
      <c r="O314" s="7"/>
      <c r="P314" s="29" t="s">
        <v>48</v>
      </c>
      <c r="Q314">
        <f t="shared" si="30"/>
        <v>25</v>
      </c>
      <c r="R314">
        <f t="shared" si="31"/>
        <v>50</v>
      </c>
      <c r="S314">
        <f t="shared" si="32"/>
        <v>0.5</v>
      </c>
      <c r="T314">
        <f t="shared" si="33"/>
        <v>75</v>
      </c>
      <c r="U314">
        <f t="shared" si="34"/>
        <v>75</v>
      </c>
    </row>
    <row r="315" spans="1:21" ht="28.8" x14ac:dyDescent="0.3">
      <c r="A315" s="9">
        <v>44894</v>
      </c>
      <c r="B315" s="10" t="s">
        <v>246</v>
      </c>
      <c r="C315" s="11" t="s">
        <v>12</v>
      </c>
      <c r="D315" s="11" t="s">
        <v>276</v>
      </c>
      <c r="E315" s="34" t="s">
        <v>331</v>
      </c>
      <c r="F315" s="11" t="s">
        <v>15</v>
      </c>
      <c r="G315" s="11">
        <v>25</v>
      </c>
      <c r="H315" s="11" t="s">
        <v>84</v>
      </c>
      <c r="I315" s="6">
        <f t="shared" si="28"/>
        <v>3</v>
      </c>
      <c r="J315" s="32" t="s">
        <v>47</v>
      </c>
      <c r="K315" s="32">
        <v>50</v>
      </c>
      <c r="L315" s="64">
        <v>5.5</v>
      </c>
      <c r="M315" s="32">
        <f t="shared" si="29"/>
        <v>0.5</v>
      </c>
      <c r="N315" s="24" t="s">
        <v>35</v>
      </c>
      <c r="O315" s="7"/>
      <c r="P315" s="29" t="s">
        <v>48</v>
      </c>
      <c r="Q315">
        <f t="shared" si="30"/>
        <v>25</v>
      </c>
      <c r="R315">
        <f t="shared" si="31"/>
        <v>50</v>
      </c>
      <c r="S315">
        <f t="shared" si="32"/>
        <v>0.5</v>
      </c>
      <c r="T315">
        <f t="shared" si="33"/>
        <v>75</v>
      </c>
      <c r="U315">
        <f t="shared" si="34"/>
        <v>75</v>
      </c>
    </row>
    <row r="316" spans="1:21" hidden="1" x14ac:dyDescent="0.3">
      <c r="A316" s="9">
        <v>44895</v>
      </c>
      <c r="B316" s="10" t="s">
        <v>246</v>
      </c>
      <c r="C316" s="11" t="s">
        <v>20</v>
      </c>
      <c r="D316" s="11" t="s">
        <v>258</v>
      </c>
      <c r="E316" s="34" t="s">
        <v>259</v>
      </c>
      <c r="F316" s="11" t="s">
        <v>211</v>
      </c>
      <c r="G316" s="11">
        <v>80</v>
      </c>
      <c r="H316" s="11" t="s">
        <v>16</v>
      </c>
      <c r="I316" s="6">
        <f t="shared" si="28"/>
        <v>3.75</v>
      </c>
      <c r="J316" s="32" t="s">
        <v>51</v>
      </c>
      <c r="K316" s="37">
        <v>100</v>
      </c>
      <c r="L316" s="64">
        <v>5.5</v>
      </c>
      <c r="M316" s="32">
        <f t="shared" si="29"/>
        <v>0.8</v>
      </c>
      <c r="N316" s="21" t="s">
        <v>18</v>
      </c>
      <c r="O316" s="7"/>
      <c r="P316" s="25" t="s">
        <v>52</v>
      </c>
      <c r="Q316">
        <f t="shared" si="30"/>
        <v>80</v>
      </c>
      <c r="R316">
        <f t="shared" si="31"/>
        <v>100</v>
      </c>
      <c r="S316">
        <f t="shared" si="32"/>
        <v>0.8</v>
      </c>
      <c r="T316">
        <f t="shared" si="33"/>
        <v>300</v>
      </c>
      <c r="U316">
        <f t="shared" si="34"/>
        <v>300</v>
      </c>
    </row>
    <row r="317" spans="1:21" ht="28.8" hidden="1" x14ac:dyDescent="0.3">
      <c r="A317" s="9">
        <v>44895</v>
      </c>
      <c r="B317" s="10" t="s">
        <v>246</v>
      </c>
      <c r="C317" s="11" t="s">
        <v>12</v>
      </c>
      <c r="D317" s="11" t="s">
        <v>332</v>
      </c>
      <c r="E317" s="34" t="s">
        <v>334</v>
      </c>
      <c r="F317" s="11" t="s">
        <v>15</v>
      </c>
      <c r="G317" s="11">
        <v>45</v>
      </c>
      <c r="H317" s="11" t="s">
        <v>16</v>
      </c>
      <c r="I317" s="6">
        <f t="shared" si="28"/>
        <v>3.75</v>
      </c>
      <c r="J317" s="32" t="s">
        <v>34</v>
      </c>
      <c r="K317" s="32">
        <v>50</v>
      </c>
      <c r="L317" s="64">
        <v>5.5</v>
      </c>
      <c r="M317" s="32">
        <f t="shared" si="29"/>
        <v>0.9</v>
      </c>
      <c r="N317" s="24" t="s">
        <v>35</v>
      </c>
      <c r="O317" s="7"/>
      <c r="P317" s="29" t="s">
        <v>36</v>
      </c>
      <c r="Q317">
        <f t="shared" si="30"/>
        <v>45</v>
      </c>
      <c r="R317">
        <f t="shared" si="31"/>
        <v>50</v>
      </c>
      <c r="S317">
        <f t="shared" si="32"/>
        <v>0.9</v>
      </c>
      <c r="T317">
        <f t="shared" si="33"/>
        <v>168.75</v>
      </c>
      <c r="U317">
        <f t="shared" si="34"/>
        <v>168.75</v>
      </c>
    </row>
    <row r="318" spans="1:21" hidden="1" x14ac:dyDescent="0.3">
      <c r="A318" s="9">
        <v>44896</v>
      </c>
      <c r="B318" s="10" t="s">
        <v>246</v>
      </c>
      <c r="C318" s="11" t="s">
        <v>20</v>
      </c>
      <c r="D318" s="11" t="s">
        <v>271</v>
      </c>
      <c r="E318" s="34" t="s">
        <v>272</v>
      </c>
      <c r="F318" s="11" t="s">
        <v>15</v>
      </c>
      <c r="G318" s="11">
        <v>60</v>
      </c>
      <c r="H318" s="11" t="s">
        <v>16</v>
      </c>
      <c r="I318" s="6">
        <f t="shared" si="28"/>
        <v>3.75</v>
      </c>
      <c r="J318" s="32" t="s">
        <v>51</v>
      </c>
      <c r="K318" s="37">
        <v>100</v>
      </c>
      <c r="L318" s="64">
        <v>5.5</v>
      </c>
      <c r="M318" s="32">
        <f t="shared" si="29"/>
        <v>0.6</v>
      </c>
      <c r="N318" s="21" t="s">
        <v>18</v>
      </c>
      <c r="O318" s="7"/>
      <c r="P318" s="25" t="s">
        <v>52</v>
      </c>
      <c r="Q318">
        <f t="shared" si="30"/>
        <v>60</v>
      </c>
      <c r="R318">
        <f t="shared" si="31"/>
        <v>100</v>
      </c>
      <c r="S318">
        <f t="shared" si="32"/>
        <v>0.6</v>
      </c>
      <c r="T318">
        <f t="shared" si="33"/>
        <v>225</v>
      </c>
      <c r="U318">
        <f t="shared" si="34"/>
        <v>225</v>
      </c>
    </row>
    <row r="319" spans="1:21" ht="43.2" hidden="1" x14ac:dyDescent="0.3">
      <c r="A319" s="9">
        <v>44896</v>
      </c>
      <c r="B319" s="10" t="s">
        <v>246</v>
      </c>
      <c r="C319" s="11" t="s">
        <v>20</v>
      </c>
      <c r="D319" s="11" t="s">
        <v>247</v>
      </c>
      <c r="E319" s="34" t="s">
        <v>264</v>
      </c>
      <c r="F319" s="11" t="s">
        <v>15</v>
      </c>
      <c r="G319" s="11">
        <v>96</v>
      </c>
      <c r="H319" s="11" t="s">
        <v>249</v>
      </c>
      <c r="I319" s="6">
        <f t="shared" si="28"/>
        <v>8.25</v>
      </c>
      <c r="J319" s="32" t="s">
        <v>250</v>
      </c>
      <c r="K319" s="37">
        <v>100</v>
      </c>
      <c r="L319" s="37">
        <v>5.5</v>
      </c>
      <c r="M319" s="32">
        <f t="shared" si="29"/>
        <v>0.96</v>
      </c>
      <c r="N319" s="23" t="s">
        <v>251</v>
      </c>
      <c r="O319" s="7"/>
      <c r="P319" s="30" t="s">
        <v>252</v>
      </c>
      <c r="Q319">
        <f t="shared" si="30"/>
        <v>96</v>
      </c>
      <c r="R319">
        <f t="shared" si="31"/>
        <v>100</v>
      </c>
      <c r="S319">
        <f t="shared" si="32"/>
        <v>0.96</v>
      </c>
      <c r="T319">
        <f t="shared" si="33"/>
        <v>792</v>
      </c>
      <c r="U319">
        <f t="shared" si="34"/>
        <v>792</v>
      </c>
    </row>
    <row r="320" spans="1:21" ht="28.8" hidden="1" x14ac:dyDescent="0.3">
      <c r="A320" s="9">
        <v>44896</v>
      </c>
      <c r="B320" s="10" t="s">
        <v>246</v>
      </c>
      <c r="C320" s="11" t="s">
        <v>12</v>
      </c>
      <c r="D320" s="11" t="s">
        <v>332</v>
      </c>
      <c r="E320" s="34" t="s">
        <v>335</v>
      </c>
      <c r="F320" s="11" t="s">
        <v>15</v>
      </c>
      <c r="G320" s="11">
        <v>45</v>
      </c>
      <c r="H320" s="11" t="s">
        <v>16</v>
      </c>
      <c r="I320" s="6">
        <f t="shared" si="28"/>
        <v>3.75</v>
      </c>
      <c r="J320" s="32" t="s">
        <v>34</v>
      </c>
      <c r="K320" s="32">
        <v>50</v>
      </c>
      <c r="L320" s="64">
        <v>5.5</v>
      </c>
      <c r="M320" s="32">
        <f t="shared" si="29"/>
        <v>0.9</v>
      </c>
      <c r="N320" s="24" t="s">
        <v>35</v>
      </c>
      <c r="O320" s="7"/>
      <c r="P320" s="29" t="s">
        <v>36</v>
      </c>
      <c r="Q320">
        <f t="shared" si="30"/>
        <v>45</v>
      </c>
      <c r="R320">
        <f t="shared" si="31"/>
        <v>50</v>
      </c>
      <c r="S320">
        <f t="shared" si="32"/>
        <v>0.9</v>
      </c>
      <c r="T320">
        <f t="shared" si="33"/>
        <v>168.75</v>
      </c>
      <c r="U320">
        <f t="shared" si="34"/>
        <v>168.75</v>
      </c>
    </row>
    <row r="321" spans="1:21" x14ac:dyDescent="0.3">
      <c r="A321" s="9">
        <v>44896</v>
      </c>
      <c r="B321" s="10" t="s">
        <v>246</v>
      </c>
      <c r="C321" s="11" t="s">
        <v>12</v>
      </c>
      <c r="D321" s="11" t="s">
        <v>295</v>
      </c>
      <c r="E321" s="34" t="s">
        <v>296</v>
      </c>
      <c r="F321" s="11" t="s">
        <v>297</v>
      </c>
      <c r="G321" s="11">
        <v>45</v>
      </c>
      <c r="H321" s="11" t="s">
        <v>16</v>
      </c>
      <c r="I321" s="6">
        <f t="shared" si="28"/>
        <v>3.75</v>
      </c>
      <c r="J321" s="32" t="s">
        <v>17</v>
      </c>
      <c r="K321" s="32">
        <v>50</v>
      </c>
      <c r="L321" s="64">
        <v>5.5</v>
      </c>
      <c r="M321" s="32">
        <f t="shared" si="29"/>
        <v>0.9</v>
      </c>
      <c r="N321" s="21" t="s">
        <v>18</v>
      </c>
      <c r="O321" s="7"/>
      <c r="P321" s="25" t="s">
        <v>19</v>
      </c>
      <c r="Q321">
        <f t="shared" si="30"/>
        <v>45</v>
      </c>
      <c r="R321">
        <f t="shared" si="31"/>
        <v>50</v>
      </c>
      <c r="S321">
        <f t="shared" si="32"/>
        <v>0.9</v>
      </c>
      <c r="T321">
        <f t="shared" si="33"/>
        <v>168.75</v>
      </c>
      <c r="U321">
        <f t="shared" si="34"/>
        <v>168.75</v>
      </c>
    </row>
    <row r="322" spans="1:21" hidden="1" x14ac:dyDescent="0.3">
      <c r="A322" s="9">
        <v>44897</v>
      </c>
      <c r="B322" s="10" t="s">
        <v>246</v>
      </c>
      <c r="C322" s="11" t="s">
        <v>20</v>
      </c>
      <c r="D322" s="11" t="s">
        <v>258</v>
      </c>
      <c r="E322" s="34" t="s">
        <v>266</v>
      </c>
      <c r="F322" s="11" t="s">
        <v>211</v>
      </c>
      <c r="G322" s="11">
        <v>80</v>
      </c>
      <c r="H322" s="11" t="s">
        <v>16</v>
      </c>
      <c r="I322" s="6">
        <f t="shared" ref="I322:I385" si="35">H322*24</f>
        <v>3.75</v>
      </c>
      <c r="J322" s="32" t="s">
        <v>51</v>
      </c>
      <c r="K322" s="37">
        <v>100</v>
      </c>
      <c r="L322" s="64">
        <v>5.5</v>
      </c>
      <c r="M322" s="32">
        <f t="shared" ref="M322:M385" si="36">G322/K322</f>
        <v>0.8</v>
      </c>
      <c r="N322" s="21" t="s">
        <v>18</v>
      </c>
      <c r="O322" s="7"/>
      <c r="P322" s="25" t="s">
        <v>52</v>
      </c>
      <c r="Q322">
        <f t="shared" ref="Q322:Q385" si="37">G322</f>
        <v>80</v>
      </c>
      <c r="R322">
        <f t="shared" ref="R322:R385" si="38">K322</f>
        <v>100</v>
      </c>
      <c r="S322">
        <f t="shared" ref="S322:S385" si="39">Q322/R322</f>
        <v>0.8</v>
      </c>
      <c r="T322">
        <f t="shared" ref="T322:T385" si="40">Q322*I322</f>
        <v>300</v>
      </c>
      <c r="U322">
        <f t="shared" ref="U322:U385" si="41">G322*I322</f>
        <v>300</v>
      </c>
    </row>
    <row r="323" spans="1:21" ht="28.8" hidden="1" x14ac:dyDescent="0.3">
      <c r="A323" s="9">
        <v>44897</v>
      </c>
      <c r="B323" s="10" t="s">
        <v>246</v>
      </c>
      <c r="C323" s="11" t="s">
        <v>12</v>
      </c>
      <c r="D323" s="11" t="s">
        <v>332</v>
      </c>
      <c r="E323" s="34" t="s">
        <v>336</v>
      </c>
      <c r="F323" s="11" t="s">
        <v>15</v>
      </c>
      <c r="G323" s="11">
        <v>45</v>
      </c>
      <c r="H323" s="11" t="s">
        <v>16</v>
      </c>
      <c r="I323" s="6">
        <f t="shared" si="35"/>
        <v>3.75</v>
      </c>
      <c r="J323" s="32" t="s">
        <v>34</v>
      </c>
      <c r="K323" s="32">
        <v>50</v>
      </c>
      <c r="L323" s="64">
        <v>5.5</v>
      </c>
      <c r="M323" s="32">
        <f t="shared" si="36"/>
        <v>0.9</v>
      </c>
      <c r="N323" s="24" t="s">
        <v>35</v>
      </c>
      <c r="O323" s="7"/>
      <c r="P323" s="29" t="s">
        <v>36</v>
      </c>
      <c r="Q323">
        <f t="shared" si="37"/>
        <v>45</v>
      </c>
      <c r="R323">
        <f t="shared" si="38"/>
        <v>50</v>
      </c>
      <c r="S323">
        <f t="shared" si="39"/>
        <v>0.9</v>
      </c>
      <c r="T323">
        <f t="shared" si="40"/>
        <v>168.75</v>
      </c>
      <c r="U323">
        <f t="shared" si="41"/>
        <v>168.75</v>
      </c>
    </row>
    <row r="324" spans="1:21" ht="28.8" hidden="1" x14ac:dyDescent="0.3">
      <c r="A324" s="9">
        <v>44900</v>
      </c>
      <c r="B324" s="10" t="s">
        <v>246</v>
      </c>
      <c r="C324" s="11" t="s">
        <v>20</v>
      </c>
      <c r="D324" s="11" t="s">
        <v>337</v>
      </c>
      <c r="E324" s="34" t="s">
        <v>338</v>
      </c>
      <c r="F324" s="11" t="s">
        <v>339</v>
      </c>
      <c r="G324" s="11"/>
      <c r="H324" s="11" t="s">
        <v>58</v>
      </c>
      <c r="I324" s="6">
        <f t="shared" si="35"/>
        <v>1.75</v>
      </c>
      <c r="J324" s="32" t="s">
        <v>114</v>
      </c>
      <c r="K324" s="37">
        <v>100</v>
      </c>
      <c r="L324" s="64">
        <v>5.5</v>
      </c>
      <c r="M324" s="32">
        <f t="shared" si="36"/>
        <v>0</v>
      </c>
      <c r="N324" s="21" t="s">
        <v>18</v>
      </c>
      <c r="O324" s="7"/>
      <c r="P324" s="25" t="s">
        <v>52</v>
      </c>
      <c r="Q324">
        <f t="shared" si="37"/>
        <v>0</v>
      </c>
      <c r="R324">
        <f t="shared" si="38"/>
        <v>100</v>
      </c>
      <c r="S324">
        <f t="shared" si="39"/>
        <v>0</v>
      </c>
      <c r="T324">
        <f t="shared" si="40"/>
        <v>0</v>
      </c>
      <c r="U324">
        <f t="shared" si="41"/>
        <v>0</v>
      </c>
    </row>
    <row r="325" spans="1:21" ht="28.8" hidden="1" x14ac:dyDescent="0.3">
      <c r="A325" s="9">
        <v>44900</v>
      </c>
      <c r="B325" s="10" t="s">
        <v>246</v>
      </c>
      <c r="C325" s="11" t="s">
        <v>20</v>
      </c>
      <c r="D325" s="11" t="s">
        <v>340</v>
      </c>
      <c r="E325" s="34" t="s">
        <v>341</v>
      </c>
      <c r="F325" s="11" t="s">
        <v>15</v>
      </c>
      <c r="G325" s="11">
        <v>50</v>
      </c>
      <c r="H325" s="11" t="s">
        <v>28</v>
      </c>
      <c r="I325" s="6">
        <f t="shared" si="35"/>
        <v>8</v>
      </c>
      <c r="J325" s="32" t="s">
        <v>34</v>
      </c>
      <c r="K325" s="32">
        <v>50</v>
      </c>
      <c r="L325" s="64">
        <v>5.5</v>
      </c>
      <c r="M325" s="32">
        <f t="shared" si="36"/>
        <v>1</v>
      </c>
      <c r="N325" s="24" t="s">
        <v>35</v>
      </c>
      <c r="O325" s="7"/>
      <c r="P325" s="29" t="s">
        <v>36</v>
      </c>
      <c r="Q325">
        <f t="shared" si="37"/>
        <v>50</v>
      </c>
      <c r="R325">
        <f t="shared" si="38"/>
        <v>50</v>
      </c>
      <c r="S325">
        <f t="shared" si="39"/>
        <v>1</v>
      </c>
      <c r="T325">
        <f t="shared" si="40"/>
        <v>400</v>
      </c>
      <c r="U325">
        <f t="shared" si="41"/>
        <v>400</v>
      </c>
    </row>
    <row r="326" spans="1:21" ht="43.2" hidden="1" x14ac:dyDescent="0.3">
      <c r="A326" s="9">
        <v>44900</v>
      </c>
      <c r="B326" s="10" t="s">
        <v>246</v>
      </c>
      <c r="C326" s="11" t="s">
        <v>20</v>
      </c>
      <c r="D326" s="55" t="s">
        <v>247</v>
      </c>
      <c r="E326" s="34" t="s">
        <v>248</v>
      </c>
      <c r="F326" s="11" t="s">
        <v>15</v>
      </c>
      <c r="G326" s="11">
        <v>96</v>
      </c>
      <c r="H326" s="11" t="s">
        <v>249</v>
      </c>
      <c r="I326" s="6">
        <f t="shared" si="35"/>
        <v>8.25</v>
      </c>
      <c r="J326" s="32" t="s">
        <v>250</v>
      </c>
      <c r="K326" s="37">
        <v>100</v>
      </c>
      <c r="L326" s="37">
        <v>5.5</v>
      </c>
      <c r="M326" s="32">
        <f t="shared" si="36"/>
        <v>0.96</v>
      </c>
      <c r="N326" s="23" t="s">
        <v>251</v>
      </c>
      <c r="O326" s="7"/>
      <c r="P326" s="30" t="s">
        <v>252</v>
      </c>
      <c r="Q326">
        <f t="shared" si="37"/>
        <v>96</v>
      </c>
      <c r="R326">
        <f t="shared" si="38"/>
        <v>100</v>
      </c>
      <c r="S326">
        <f t="shared" si="39"/>
        <v>0.96</v>
      </c>
      <c r="T326">
        <f t="shared" si="40"/>
        <v>792</v>
      </c>
      <c r="U326">
        <f t="shared" si="41"/>
        <v>792</v>
      </c>
    </row>
    <row r="327" spans="1:21" ht="28.8" hidden="1" x14ac:dyDescent="0.3">
      <c r="A327" s="9">
        <v>44900</v>
      </c>
      <c r="B327" s="10" t="s">
        <v>246</v>
      </c>
      <c r="C327" s="11" t="s">
        <v>82</v>
      </c>
      <c r="D327" s="11" t="s">
        <v>337</v>
      </c>
      <c r="E327" s="34" t="s">
        <v>342</v>
      </c>
      <c r="F327" s="11" t="s">
        <v>15</v>
      </c>
      <c r="G327" s="11">
        <v>30</v>
      </c>
      <c r="H327" s="11" t="s">
        <v>58</v>
      </c>
      <c r="I327" s="6">
        <f t="shared" si="35"/>
        <v>1.75</v>
      </c>
      <c r="J327" s="32" t="s">
        <v>62</v>
      </c>
      <c r="K327" s="37">
        <v>100</v>
      </c>
      <c r="L327" s="64">
        <v>5.5</v>
      </c>
      <c r="M327" s="32">
        <f t="shared" si="36"/>
        <v>0.3</v>
      </c>
      <c r="N327" s="21" t="s">
        <v>18</v>
      </c>
      <c r="O327" s="7"/>
      <c r="P327" s="25" t="s">
        <v>63</v>
      </c>
      <c r="Q327">
        <f t="shared" si="37"/>
        <v>30</v>
      </c>
      <c r="R327">
        <f t="shared" si="38"/>
        <v>100</v>
      </c>
      <c r="S327">
        <f t="shared" si="39"/>
        <v>0.3</v>
      </c>
      <c r="T327">
        <f t="shared" si="40"/>
        <v>52.5</v>
      </c>
      <c r="U327">
        <f t="shared" si="41"/>
        <v>52.5</v>
      </c>
    </row>
    <row r="328" spans="1:21" ht="28.8" hidden="1" x14ac:dyDescent="0.3">
      <c r="A328" s="9">
        <v>44900</v>
      </c>
      <c r="B328" s="10" t="s">
        <v>246</v>
      </c>
      <c r="C328" s="11" t="s">
        <v>82</v>
      </c>
      <c r="D328" s="11" t="s">
        <v>337</v>
      </c>
      <c r="E328" s="34" t="s">
        <v>343</v>
      </c>
      <c r="F328" s="11" t="s">
        <v>15</v>
      </c>
      <c r="G328" s="11">
        <v>30</v>
      </c>
      <c r="H328" s="11" t="s">
        <v>58</v>
      </c>
      <c r="I328" s="6">
        <f t="shared" si="35"/>
        <v>1.75</v>
      </c>
      <c r="J328" s="32" t="s">
        <v>51</v>
      </c>
      <c r="K328" s="37">
        <v>100</v>
      </c>
      <c r="L328" s="64">
        <v>5.5</v>
      </c>
      <c r="M328" s="32">
        <f t="shared" si="36"/>
        <v>0.3</v>
      </c>
      <c r="N328" s="21" t="s">
        <v>18</v>
      </c>
      <c r="O328" s="7"/>
      <c r="P328" s="25" t="s">
        <v>52</v>
      </c>
      <c r="Q328">
        <f t="shared" si="37"/>
        <v>30</v>
      </c>
      <c r="R328">
        <f t="shared" si="38"/>
        <v>100</v>
      </c>
      <c r="S328">
        <f t="shared" si="39"/>
        <v>0.3</v>
      </c>
      <c r="T328">
        <f t="shared" si="40"/>
        <v>52.5</v>
      </c>
      <c r="U328">
        <f t="shared" si="41"/>
        <v>52.5</v>
      </c>
    </row>
    <row r="329" spans="1:21" ht="28.8" hidden="1" x14ac:dyDescent="0.3">
      <c r="A329" s="9">
        <v>44900</v>
      </c>
      <c r="B329" s="10" t="s">
        <v>246</v>
      </c>
      <c r="C329" s="11" t="s">
        <v>12</v>
      </c>
      <c r="D329" s="11" t="s">
        <v>337</v>
      </c>
      <c r="E329" s="34" t="s">
        <v>344</v>
      </c>
      <c r="F329" s="11" t="s">
        <v>15</v>
      </c>
      <c r="G329" s="11">
        <v>30</v>
      </c>
      <c r="H329" s="11" t="s">
        <v>58</v>
      </c>
      <c r="I329" s="6">
        <f t="shared" si="35"/>
        <v>1.75</v>
      </c>
      <c r="J329" s="32" t="s">
        <v>62</v>
      </c>
      <c r="K329" s="37">
        <v>100</v>
      </c>
      <c r="L329" s="64">
        <v>5.5</v>
      </c>
      <c r="M329" s="32">
        <f t="shared" si="36"/>
        <v>0.3</v>
      </c>
      <c r="N329" s="21" t="s">
        <v>18</v>
      </c>
      <c r="O329" s="7"/>
      <c r="P329" s="25" t="s">
        <v>63</v>
      </c>
      <c r="Q329">
        <f t="shared" si="37"/>
        <v>30</v>
      </c>
      <c r="R329">
        <f t="shared" si="38"/>
        <v>100</v>
      </c>
      <c r="S329">
        <f t="shared" si="39"/>
        <v>0.3</v>
      </c>
      <c r="T329">
        <f t="shared" si="40"/>
        <v>52.5</v>
      </c>
      <c r="U329">
        <f t="shared" si="41"/>
        <v>52.5</v>
      </c>
    </row>
    <row r="330" spans="1:21" ht="28.8" hidden="1" x14ac:dyDescent="0.3">
      <c r="A330" s="9">
        <v>44900</v>
      </c>
      <c r="B330" s="10" t="s">
        <v>246</v>
      </c>
      <c r="C330" s="11" t="s">
        <v>12</v>
      </c>
      <c r="D330" s="11" t="s">
        <v>337</v>
      </c>
      <c r="E330" s="34" t="s">
        <v>345</v>
      </c>
      <c r="F330" s="11" t="s">
        <v>15</v>
      </c>
      <c r="G330" s="11">
        <v>30</v>
      </c>
      <c r="H330" s="11" t="s">
        <v>58</v>
      </c>
      <c r="I330" s="6">
        <f t="shared" si="35"/>
        <v>1.75</v>
      </c>
      <c r="J330" s="32" t="s">
        <v>51</v>
      </c>
      <c r="K330" s="37">
        <v>100</v>
      </c>
      <c r="L330" s="64">
        <v>5.5</v>
      </c>
      <c r="M330" s="32">
        <f t="shared" si="36"/>
        <v>0.3</v>
      </c>
      <c r="N330" s="21" t="s">
        <v>18</v>
      </c>
      <c r="O330" s="7"/>
      <c r="P330" s="25" t="s">
        <v>52</v>
      </c>
      <c r="Q330">
        <f t="shared" si="37"/>
        <v>30</v>
      </c>
      <c r="R330">
        <f t="shared" si="38"/>
        <v>100</v>
      </c>
      <c r="S330">
        <f t="shared" si="39"/>
        <v>0.3</v>
      </c>
      <c r="T330">
        <f t="shared" si="40"/>
        <v>52.5</v>
      </c>
      <c r="U330">
        <f t="shared" si="41"/>
        <v>52.5</v>
      </c>
    </row>
    <row r="331" spans="1:21" ht="28.8" hidden="1" x14ac:dyDescent="0.3">
      <c r="A331" s="9">
        <v>44900</v>
      </c>
      <c r="B331" s="10" t="s">
        <v>246</v>
      </c>
      <c r="C331" s="11" t="s">
        <v>235</v>
      </c>
      <c r="D331" s="11" t="s">
        <v>337</v>
      </c>
      <c r="E331" s="34" t="s">
        <v>346</v>
      </c>
      <c r="F331" s="11" t="s">
        <v>15</v>
      </c>
      <c r="G331" s="11">
        <v>30</v>
      </c>
      <c r="H331" s="11" t="s">
        <v>58</v>
      </c>
      <c r="I331" s="6">
        <f t="shared" si="35"/>
        <v>1.75</v>
      </c>
      <c r="J331" s="32" t="s">
        <v>62</v>
      </c>
      <c r="K331" s="37">
        <v>100</v>
      </c>
      <c r="L331" s="64">
        <v>5.5</v>
      </c>
      <c r="M331" s="32">
        <f t="shared" si="36"/>
        <v>0.3</v>
      </c>
      <c r="N331" s="21" t="s">
        <v>18</v>
      </c>
      <c r="O331" s="7"/>
      <c r="P331" s="25" t="s">
        <v>63</v>
      </c>
      <c r="Q331">
        <f t="shared" si="37"/>
        <v>30</v>
      </c>
      <c r="R331">
        <f t="shared" si="38"/>
        <v>100</v>
      </c>
      <c r="S331">
        <f t="shared" si="39"/>
        <v>0.3</v>
      </c>
      <c r="T331">
        <f t="shared" si="40"/>
        <v>52.5</v>
      </c>
      <c r="U331">
        <f t="shared" si="41"/>
        <v>52.5</v>
      </c>
    </row>
    <row r="332" spans="1:21" ht="28.8" hidden="1" x14ac:dyDescent="0.3">
      <c r="A332" s="9">
        <v>44900</v>
      </c>
      <c r="B332" s="10" t="s">
        <v>246</v>
      </c>
      <c r="C332" s="11" t="s">
        <v>235</v>
      </c>
      <c r="D332" s="11" t="s">
        <v>337</v>
      </c>
      <c r="E332" s="34" t="s">
        <v>347</v>
      </c>
      <c r="F332" s="11" t="s">
        <v>15</v>
      </c>
      <c r="G332" s="11">
        <v>30</v>
      </c>
      <c r="H332" s="11" t="s">
        <v>58</v>
      </c>
      <c r="I332" s="6">
        <f t="shared" si="35"/>
        <v>1.75</v>
      </c>
      <c r="J332" s="32" t="s">
        <v>51</v>
      </c>
      <c r="K332" s="37">
        <v>100</v>
      </c>
      <c r="L332" s="64">
        <v>5.5</v>
      </c>
      <c r="M332" s="32">
        <f t="shared" si="36"/>
        <v>0.3</v>
      </c>
      <c r="N332" s="21" t="s">
        <v>18</v>
      </c>
      <c r="O332" s="7"/>
      <c r="P332" s="25" t="s">
        <v>52</v>
      </c>
      <c r="Q332">
        <f t="shared" si="37"/>
        <v>30</v>
      </c>
      <c r="R332">
        <f t="shared" si="38"/>
        <v>100</v>
      </c>
      <c r="S332">
        <f t="shared" si="39"/>
        <v>0.3</v>
      </c>
      <c r="T332">
        <f t="shared" si="40"/>
        <v>52.5</v>
      </c>
      <c r="U332">
        <f t="shared" si="41"/>
        <v>52.5</v>
      </c>
    </row>
    <row r="333" spans="1:21" ht="28.8" hidden="1" x14ac:dyDescent="0.3">
      <c r="A333" s="9">
        <v>44901</v>
      </c>
      <c r="B333" s="10" t="s">
        <v>246</v>
      </c>
      <c r="C333" s="11" t="s">
        <v>20</v>
      </c>
      <c r="D333" s="11" t="s">
        <v>337</v>
      </c>
      <c r="E333" s="34" t="s">
        <v>348</v>
      </c>
      <c r="F333" s="11" t="s">
        <v>15</v>
      </c>
      <c r="G333" s="11">
        <v>30</v>
      </c>
      <c r="H333" s="11" t="s">
        <v>58</v>
      </c>
      <c r="I333" s="6">
        <f t="shared" si="35"/>
        <v>1.75</v>
      </c>
      <c r="J333" s="32" t="s">
        <v>349</v>
      </c>
      <c r="K333" s="37">
        <v>100</v>
      </c>
      <c r="L333" s="64">
        <v>5.5</v>
      </c>
      <c r="M333" s="32">
        <f t="shared" si="36"/>
        <v>0.3</v>
      </c>
      <c r="N333" s="21" t="s">
        <v>18</v>
      </c>
      <c r="O333" s="7"/>
      <c r="P333" s="25" t="s">
        <v>63</v>
      </c>
      <c r="Q333">
        <f t="shared" si="37"/>
        <v>30</v>
      </c>
      <c r="R333">
        <f t="shared" si="38"/>
        <v>100</v>
      </c>
      <c r="S333">
        <f t="shared" si="39"/>
        <v>0.3</v>
      </c>
      <c r="T333">
        <f t="shared" si="40"/>
        <v>52.5</v>
      </c>
      <c r="U333">
        <f t="shared" si="41"/>
        <v>52.5</v>
      </c>
    </row>
    <row r="334" spans="1:21" ht="28.8" hidden="1" x14ac:dyDescent="0.3">
      <c r="A334" s="9">
        <v>44901</v>
      </c>
      <c r="B334" s="10" t="s">
        <v>246</v>
      </c>
      <c r="C334" s="11" t="s">
        <v>20</v>
      </c>
      <c r="D334" s="11" t="s">
        <v>337</v>
      </c>
      <c r="E334" s="34" t="s">
        <v>350</v>
      </c>
      <c r="F334" s="11" t="s">
        <v>15</v>
      </c>
      <c r="G334" s="11">
        <v>30</v>
      </c>
      <c r="H334" s="11" t="s">
        <v>58</v>
      </c>
      <c r="I334" s="6">
        <f t="shared" si="35"/>
        <v>1.75</v>
      </c>
      <c r="J334" s="32" t="s">
        <v>51</v>
      </c>
      <c r="K334" s="37">
        <v>100</v>
      </c>
      <c r="L334" s="64">
        <v>5.5</v>
      </c>
      <c r="M334" s="32">
        <f t="shared" si="36"/>
        <v>0.3</v>
      </c>
      <c r="N334" s="21" t="s">
        <v>18</v>
      </c>
      <c r="O334" s="7"/>
      <c r="P334" s="25" t="s">
        <v>52</v>
      </c>
      <c r="Q334">
        <f t="shared" si="37"/>
        <v>30</v>
      </c>
      <c r="R334">
        <f t="shared" si="38"/>
        <v>100</v>
      </c>
      <c r="S334">
        <f t="shared" si="39"/>
        <v>0.3</v>
      </c>
      <c r="T334">
        <f t="shared" si="40"/>
        <v>52.5</v>
      </c>
      <c r="U334">
        <f t="shared" si="41"/>
        <v>52.5</v>
      </c>
    </row>
    <row r="335" spans="1:21" ht="28.8" hidden="1" x14ac:dyDescent="0.3">
      <c r="A335" s="9">
        <v>44901</v>
      </c>
      <c r="B335" s="10" t="s">
        <v>246</v>
      </c>
      <c r="C335" s="11" t="s">
        <v>20</v>
      </c>
      <c r="D335" s="11" t="s">
        <v>340</v>
      </c>
      <c r="E335" s="34" t="s">
        <v>341</v>
      </c>
      <c r="F335" s="11" t="s">
        <v>15</v>
      </c>
      <c r="G335" s="11">
        <v>50</v>
      </c>
      <c r="H335" s="11" t="s">
        <v>28</v>
      </c>
      <c r="I335" s="6">
        <f t="shared" si="35"/>
        <v>8</v>
      </c>
      <c r="J335" s="32" t="s">
        <v>34</v>
      </c>
      <c r="K335" s="32">
        <v>50</v>
      </c>
      <c r="L335" s="64">
        <v>5.5</v>
      </c>
      <c r="M335" s="32">
        <f t="shared" si="36"/>
        <v>1</v>
      </c>
      <c r="N335" s="24" t="s">
        <v>35</v>
      </c>
      <c r="O335" s="7"/>
      <c r="P335" s="29" t="s">
        <v>36</v>
      </c>
      <c r="Q335">
        <f t="shared" si="37"/>
        <v>50</v>
      </c>
      <c r="R335">
        <f t="shared" si="38"/>
        <v>50</v>
      </c>
      <c r="S335">
        <f t="shared" si="39"/>
        <v>1</v>
      </c>
      <c r="T335">
        <f t="shared" si="40"/>
        <v>400</v>
      </c>
      <c r="U335">
        <f t="shared" si="41"/>
        <v>400</v>
      </c>
    </row>
    <row r="336" spans="1:21" ht="28.8" x14ac:dyDescent="0.3">
      <c r="A336" s="9">
        <v>44901</v>
      </c>
      <c r="B336" s="10" t="s">
        <v>246</v>
      </c>
      <c r="C336" s="11" t="s">
        <v>20</v>
      </c>
      <c r="D336" s="11" t="s">
        <v>351</v>
      </c>
      <c r="E336" s="34" t="s">
        <v>352</v>
      </c>
      <c r="F336" s="11" t="s">
        <v>15</v>
      </c>
      <c r="G336" s="11">
        <v>12</v>
      </c>
      <c r="H336" s="11" t="s">
        <v>16</v>
      </c>
      <c r="I336" s="6">
        <f t="shared" si="35"/>
        <v>3.75</v>
      </c>
      <c r="J336" s="32" t="s">
        <v>47</v>
      </c>
      <c r="K336" s="32">
        <v>50</v>
      </c>
      <c r="L336" s="64">
        <v>5.5</v>
      </c>
      <c r="M336" s="32">
        <f t="shared" si="36"/>
        <v>0.24</v>
      </c>
      <c r="N336" s="24" t="s">
        <v>35</v>
      </c>
      <c r="O336" s="7"/>
      <c r="P336" s="29" t="s">
        <v>48</v>
      </c>
      <c r="Q336">
        <f t="shared" si="37"/>
        <v>12</v>
      </c>
      <c r="R336">
        <f t="shared" si="38"/>
        <v>50</v>
      </c>
      <c r="S336">
        <f t="shared" si="39"/>
        <v>0.24</v>
      </c>
      <c r="T336">
        <f t="shared" si="40"/>
        <v>45</v>
      </c>
      <c r="U336">
        <f t="shared" si="41"/>
        <v>45</v>
      </c>
    </row>
    <row r="337" spans="1:21" ht="28.8" hidden="1" x14ac:dyDescent="0.3">
      <c r="A337" s="9">
        <v>44901</v>
      </c>
      <c r="B337" s="10" t="s">
        <v>246</v>
      </c>
      <c r="C337" s="11" t="s">
        <v>82</v>
      </c>
      <c r="D337" s="11" t="s">
        <v>337</v>
      </c>
      <c r="E337" s="34" t="s">
        <v>353</v>
      </c>
      <c r="F337" s="11" t="s">
        <v>15</v>
      </c>
      <c r="G337" s="11">
        <v>30</v>
      </c>
      <c r="H337" s="11" t="s">
        <v>58</v>
      </c>
      <c r="I337" s="6">
        <f t="shared" si="35"/>
        <v>1.75</v>
      </c>
      <c r="J337" s="32" t="s">
        <v>349</v>
      </c>
      <c r="K337" s="37">
        <v>100</v>
      </c>
      <c r="L337" s="64">
        <v>5.5</v>
      </c>
      <c r="M337" s="32">
        <f t="shared" si="36"/>
        <v>0.3</v>
      </c>
      <c r="N337" s="21" t="s">
        <v>18</v>
      </c>
      <c r="O337" s="7"/>
      <c r="P337" s="25" t="s">
        <v>63</v>
      </c>
      <c r="Q337">
        <f t="shared" si="37"/>
        <v>30</v>
      </c>
      <c r="R337">
        <f t="shared" si="38"/>
        <v>100</v>
      </c>
      <c r="S337">
        <f t="shared" si="39"/>
        <v>0.3</v>
      </c>
      <c r="T337">
        <f t="shared" si="40"/>
        <v>52.5</v>
      </c>
      <c r="U337">
        <f t="shared" si="41"/>
        <v>52.5</v>
      </c>
    </row>
    <row r="338" spans="1:21" ht="28.8" hidden="1" x14ac:dyDescent="0.3">
      <c r="A338" s="9">
        <v>44901</v>
      </c>
      <c r="B338" s="10" t="s">
        <v>246</v>
      </c>
      <c r="C338" s="11" t="s">
        <v>82</v>
      </c>
      <c r="D338" s="11" t="s">
        <v>337</v>
      </c>
      <c r="E338" s="34" t="s">
        <v>354</v>
      </c>
      <c r="F338" s="11" t="s">
        <v>15</v>
      </c>
      <c r="G338" s="11">
        <v>30</v>
      </c>
      <c r="H338" s="11" t="s">
        <v>58</v>
      </c>
      <c r="I338" s="6">
        <f t="shared" si="35"/>
        <v>1.75</v>
      </c>
      <c r="J338" s="32" t="s">
        <v>51</v>
      </c>
      <c r="K338" s="37">
        <v>100</v>
      </c>
      <c r="L338" s="64">
        <v>5.5</v>
      </c>
      <c r="M338" s="32">
        <f t="shared" si="36"/>
        <v>0.3</v>
      </c>
      <c r="N338" s="21" t="s">
        <v>18</v>
      </c>
      <c r="O338" s="7"/>
      <c r="P338" s="25" t="s">
        <v>52</v>
      </c>
      <c r="Q338">
        <f t="shared" si="37"/>
        <v>30</v>
      </c>
      <c r="R338">
        <f t="shared" si="38"/>
        <v>100</v>
      </c>
      <c r="S338">
        <f t="shared" si="39"/>
        <v>0.3</v>
      </c>
      <c r="T338">
        <f t="shared" si="40"/>
        <v>52.5</v>
      </c>
      <c r="U338">
        <f t="shared" si="41"/>
        <v>52.5</v>
      </c>
    </row>
    <row r="339" spans="1:21" ht="28.8" hidden="1" x14ac:dyDescent="0.3">
      <c r="A339" s="9">
        <v>44901</v>
      </c>
      <c r="B339" s="10" t="s">
        <v>246</v>
      </c>
      <c r="C339" s="11" t="s">
        <v>12</v>
      </c>
      <c r="D339" s="11" t="s">
        <v>337</v>
      </c>
      <c r="E339" s="34" t="s">
        <v>355</v>
      </c>
      <c r="F339" s="11" t="s">
        <v>15</v>
      </c>
      <c r="G339" s="11">
        <v>30</v>
      </c>
      <c r="H339" s="11" t="s">
        <v>58</v>
      </c>
      <c r="I339" s="6">
        <f t="shared" si="35"/>
        <v>1.75</v>
      </c>
      <c r="J339" s="32" t="s">
        <v>62</v>
      </c>
      <c r="K339" s="37">
        <v>100</v>
      </c>
      <c r="L339" s="64">
        <v>5.5</v>
      </c>
      <c r="M339" s="32">
        <f t="shared" si="36"/>
        <v>0.3</v>
      </c>
      <c r="N339" s="21" t="s">
        <v>18</v>
      </c>
      <c r="O339" s="7"/>
      <c r="P339" s="25" t="s">
        <v>63</v>
      </c>
      <c r="Q339">
        <f t="shared" si="37"/>
        <v>30</v>
      </c>
      <c r="R339">
        <f t="shared" si="38"/>
        <v>100</v>
      </c>
      <c r="S339">
        <f t="shared" si="39"/>
        <v>0.3</v>
      </c>
      <c r="T339">
        <f t="shared" si="40"/>
        <v>52.5</v>
      </c>
      <c r="U339">
        <f t="shared" si="41"/>
        <v>52.5</v>
      </c>
    </row>
    <row r="340" spans="1:21" ht="28.8" hidden="1" x14ac:dyDescent="0.3">
      <c r="A340" s="9">
        <v>44901</v>
      </c>
      <c r="B340" s="10" t="s">
        <v>246</v>
      </c>
      <c r="C340" s="11" t="s">
        <v>12</v>
      </c>
      <c r="D340" s="11" t="s">
        <v>337</v>
      </c>
      <c r="E340" s="34" t="s">
        <v>356</v>
      </c>
      <c r="F340" s="11" t="s">
        <v>15</v>
      </c>
      <c r="G340" s="11">
        <v>30</v>
      </c>
      <c r="H340" s="11" t="s">
        <v>58</v>
      </c>
      <c r="I340" s="6">
        <f t="shared" si="35"/>
        <v>1.75</v>
      </c>
      <c r="J340" s="32" t="s">
        <v>114</v>
      </c>
      <c r="K340" s="37">
        <v>100</v>
      </c>
      <c r="L340" s="64">
        <v>5.5</v>
      </c>
      <c r="M340" s="32">
        <f t="shared" si="36"/>
        <v>0.3</v>
      </c>
      <c r="N340" s="21" t="s">
        <v>18</v>
      </c>
      <c r="O340" s="7"/>
      <c r="P340" s="25" t="s">
        <v>52</v>
      </c>
      <c r="Q340">
        <f t="shared" si="37"/>
        <v>30</v>
      </c>
      <c r="R340">
        <f t="shared" si="38"/>
        <v>100</v>
      </c>
      <c r="S340">
        <f t="shared" si="39"/>
        <v>0.3</v>
      </c>
      <c r="T340">
        <f t="shared" si="40"/>
        <v>52.5</v>
      </c>
      <c r="U340">
        <f t="shared" si="41"/>
        <v>52.5</v>
      </c>
    </row>
    <row r="341" spans="1:21" ht="28.8" x14ac:dyDescent="0.3">
      <c r="A341" s="9">
        <v>44901</v>
      </c>
      <c r="B341" s="10" t="s">
        <v>246</v>
      </c>
      <c r="C341" s="11" t="s">
        <v>12</v>
      </c>
      <c r="D341" s="11" t="s">
        <v>351</v>
      </c>
      <c r="E341" s="34" t="s">
        <v>357</v>
      </c>
      <c r="F341" s="11" t="s">
        <v>15</v>
      </c>
      <c r="G341" s="11">
        <v>12</v>
      </c>
      <c r="H341" s="11" t="s">
        <v>16</v>
      </c>
      <c r="I341" s="6">
        <f t="shared" si="35"/>
        <v>3.75</v>
      </c>
      <c r="J341" s="32" t="s">
        <v>47</v>
      </c>
      <c r="K341" s="32">
        <v>50</v>
      </c>
      <c r="L341" s="64">
        <v>5.5</v>
      </c>
      <c r="M341" s="32">
        <f t="shared" si="36"/>
        <v>0.24</v>
      </c>
      <c r="N341" s="24" t="s">
        <v>35</v>
      </c>
      <c r="O341" s="7"/>
      <c r="P341" s="29" t="s">
        <v>48</v>
      </c>
      <c r="Q341">
        <f t="shared" si="37"/>
        <v>12</v>
      </c>
      <c r="R341">
        <f t="shared" si="38"/>
        <v>50</v>
      </c>
      <c r="S341">
        <f t="shared" si="39"/>
        <v>0.24</v>
      </c>
      <c r="T341">
        <f t="shared" si="40"/>
        <v>45</v>
      </c>
      <c r="U341">
        <f t="shared" si="41"/>
        <v>45</v>
      </c>
    </row>
    <row r="342" spans="1:21" ht="28.8" hidden="1" x14ac:dyDescent="0.3">
      <c r="A342" s="9">
        <v>44901</v>
      </c>
      <c r="B342" s="10" t="s">
        <v>246</v>
      </c>
      <c r="C342" s="11" t="s">
        <v>235</v>
      </c>
      <c r="D342" s="11" t="s">
        <v>337</v>
      </c>
      <c r="E342" s="34" t="s">
        <v>358</v>
      </c>
      <c r="F342" s="11" t="s">
        <v>15</v>
      </c>
      <c r="G342" s="11">
        <v>30</v>
      </c>
      <c r="H342" s="11" t="s">
        <v>58</v>
      </c>
      <c r="I342" s="6">
        <f t="shared" si="35"/>
        <v>1.75</v>
      </c>
      <c r="J342" s="32" t="s">
        <v>62</v>
      </c>
      <c r="K342" s="37">
        <v>100</v>
      </c>
      <c r="L342" s="64">
        <v>5.5</v>
      </c>
      <c r="M342" s="32">
        <f t="shared" si="36"/>
        <v>0.3</v>
      </c>
      <c r="N342" s="21" t="s">
        <v>18</v>
      </c>
      <c r="O342" s="7"/>
      <c r="P342" s="25" t="s">
        <v>63</v>
      </c>
      <c r="Q342">
        <f t="shared" si="37"/>
        <v>30</v>
      </c>
      <c r="R342">
        <f t="shared" si="38"/>
        <v>100</v>
      </c>
      <c r="S342">
        <f t="shared" si="39"/>
        <v>0.3</v>
      </c>
      <c r="T342">
        <f t="shared" si="40"/>
        <v>52.5</v>
      </c>
      <c r="U342">
        <f t="shared" si="41"/>
        <v>52.5</v>
      </c>
    </row>
    <row r="343" spans="1:21" ht="28.8" hidden="1" x14ac:dyDescent="0.3">
      <c r="A343" s="9">
        <v>44901</v>
      </c>
      <c r="B343" s="10" t="s">
        <v>246</v>
      </c>
      <c r="C343" s="11" t="s">
        <v>235</v>
      </c>
      <c r="D343" s="11" t="s">
        <v>337</v>
      </c>
      <c r="E343" s="34" t="s">
        <v>359</v>
      </c>
      <c r="F343" s="11" t="s">
        <v>15</v>
      </c>
      <c r="G343" s="11">
        <v>30</v>
      </c>
      <c r="H343" s="11" t="s">
        <v>58</v>
      </c>
      <c r="I343" s="6">
        <f t="shared" si="35"/>
        <v>1.75</v>
      </c>
      <c r="J343" s="32" t="s">
        <v>114</v>
      </c>
      <c r="K343" s="37">
        <v>100</v>
      </c>
      <c r="L343" s="64">
        <v>5.5</v>
      </c>
      <c r="M343" s="32">
        <f t="shared" si="36"/>
        <v>0.3</v>
      </c>
      <c r="N343" s="21" t="s">
        <v>18</v>
      </c>
      <c r="O343" s="7"/>
      <c r="P343" s="25" t="s">
        <v>52</v>
      </c>
      <c r="Q343">
        <f t="shared" si="37"/>
        <v>30</v>
      </c>
      <c r="R343">
        <f t="shared" si="38"/>
        <v>100</v>
      </c>
      <c r="S343">
        <f t="shared" si="39"/>
        <v>0.3</v>
      </c>
      <c r="T343">
        <f t="shared" si="40"/>
        <v>52.5</v>
      </c>
      <c r="U343">
        <f t="shared" si="41"/>
        <v>52.5</v>
      </c>
    </row>
    <row r="344" spans="1:21" ht="28.8" hidden="1" x14ac:dyDescent="0.3">
      <c r="A344" s="9">
        <v>44902</v>
      </c>
      <c r="B344" s="10" t="s">
        <v>246</v>
      </c>
      <c r="C344" s="11" t="s">
        <v>20</v>
      </c>
      <c r="D344" s="11" t="s">
        <v>340</v>
      </c>
      <c r="E344" s="34" t="s">
        <v>341</v>
      </c>
      <c r="F344" s="11" t="s">
        <v>15</v>
      </c>
      <c r="G344" s="11">
        <v>50</v>
      </c>
      <c r="H344" s="11" t="s">
        <v>28</v>
      </c>
      <c r="I344" s="6">
        <f t="shared" si="35"/>
        <v>8</v>
      </c>
      <c r="J344" s="32" t="s">
        <v>34</v>
      </c>
      <c r="K344" s="32">
        <v>50</v>
      </c>
      <c r="L344" s="64">
        <v>5.5</v>
      </c>
      <c r="M344" s="32">
        <f t="shared" si="36"/>
        <v>1</v>
      </c>
      <c r="N344" s="24" t="s">
        <v>35</v>
      </c>
      <c r="O344" s="7"/>
      <c r="P344" s="29" t="s">
        <v>36</v>
      </c>
      <c r="Q344">
        <f t="shared" si="37"/>
        <v>50</v>
      </c>
      <c r="R344">
        <f t="shared" si="38"/>
        <v>50</v>
      </c>
      <c r="S344">
        <f t="shared" si="39"/>
        <v>1</v>
      </c>
      <c r="T344">
        <f t="shared" si="40"/>
        <v>400</v>
      </c>
      <c r="U344">
        <f t="shared" si="41"/>
        <v>400</v>
      </c>
    </row>
    <row r="345" spans="1:21" ht="28.8" x14ac:dyDescent="0.3">
      <c r="A345" s="9">
        <v>44902</v>
      </c>
      <c r="B345" s="10" t="s">
        <v>246</v>
      </c>
      <c r="C345" s="11" t="s">
        <v>20</v>
      </c>
      <c r="D345" s="11" t="s">
        <v>351</v>
      </c>
      <c r="E345" s="34" t="s">
        <v>357</v>
      </c>
      <c r="F345" s="11" t="s">
        <v>15</v>
      </c>
      <c r="G345" s="11">
        <v>12</v>
      </c>
      <c r="H345" s="11" t="s">
        <v>16</v>
      </c>
      <c r="I345" s="6">
        <f t="shared" si="35"/>
        <v>3.75</v>
      </c>
      <c r="J345" s="32" t="s">
        <v>47</v>
      </c>
      <c r="K345" s="32">
        <v>50</v>
      </c>
      <c r="L345" s="64">
        <v>5.5</v>
      </c>
      <c r="M345" s="32">
        <f t="shared" si="36"/>
        <v>0.24</v>
      </c>
      <c r="N345" s="24" t="s">
        <v>35</v>
      </c>
      <c r="O345" s="7"/>
      <c r="P345" s="29" t="s">
        <v>48</v>
      </c>
      <c r="Q345">
        <f t="shared" si="37"/>
        <v>12</v>
      </c>
      <c r="R345">
        <f t="shared" si="38"/>
        <v>50</v>
      </c>
      <c r="S345">
        <f t="shared" si="39"/>
        <v>0.24</v>
      </c>
      <c r="T345">
        <f t="shared" si="40"/>
        <v>45</v>
      </c>
      <c r="U345">
        <f t="shared" si="41"/>
        <v>45</v>
      </c>
    </row>
    <row r="346" spans="1:21" x14ac:dyDescent="0.3">
      <c r="A346" s="9">
        <v>44902</v>
      </c>
      <c r="B346" s="10" t="s">
        <v>246</v>
      </c>
      <c r="C346" s="11" t="s">
        <v>20</v>
      </c>
      <c r="D346" s="11" t="s">
        <v>360</v>
      </c>
      <c r="E346" s="34" t="s">
        <v>361</v>
      </c>
      <c r="F346" s="11" t="s">
        <v>255</v>
      </c>
      <c r="G346" s="11">
        <v>20</v>
      </c>
      <c r="H346" s="11" t="s">
        <v>16</v>
      </c>
      <c r="I346" s="6">
        <f t="shared" si="35"/>
        <v>3.75</v>
      </c>
      <c r="J346" s="32" t="s">
        <v>17</v>
      </c>
      <c r="K346" s="32">
        <v>50</v>
      </c>
      <c r="L346" s="64">
        <v>5.5</v>
      </c>
      <c r="M346" s="32">
        <f t="shared" si="36"/>
        <v>0.4</v>
      </c>
      <c r="N346" s="21" t="s">
        <v>18</v>
      </c>
      <c r="O346" s="7"/>
      <c r="P346" s="25" t="s">
        <v>19</v>
      </c>
      <c r="Q346">
        <f t="shared" si="37"/>
        <v>20</v>
      </c>
      <c r="R346">
        <f t="shared" si="38"/>
        <v>50</v>
      </c>
      <c r="S346">
        <f t="shared" si="39"/>
        <v>0.4</v>
      </c>
      <c r="T346">
        <f t="shared" si="40"/>
        <v>75</v>
      </c>
      <c r="U346">
        <f t="shared" si="41"/>
        <v>75</v>
      </c>
    </row>
    <row r="347" spans="1:21" ht="28.8" hidden="1" x14ac:dyDescent="0.3">
      <c r="A347" s="9">
        <v>44902</v>
      </c>
      <c r="B347" s="10" t="s">
        <v>246</v>
      </c>
      <c r="C347" s="11" t="s">
        <v>82</v>
      </c>
      <c r="D347" s="11" t="s">
        <v>337</v>
      </c>
      <c r="E347" s="34" t="s">
        <v>362</v>
      </c>
      <c r="F347" s="11" t="s">
        <v>15</v>
      </c>
      <c r="G347" s="11">
        <v>30</v>
      </c>
      <c r="H347" s="11" t="s">
        <v>58</v>
      </c>
      <c r="I347" s="6">
        <f t="shared" si="35"/>
        <v>1.75</v>
      </c>
      <c r="J347" s="32" t="s">
        <v>51</v>
      </c>
      <c r="K347" s="37">
        <v>100</v>
      </c>
      <c r="L347" s="64">
        <v>5.5</v>
      </c>
      <c r="M347" s="32">
        <f t="shared" si="36"/>
        <v>0.3</v>
      </c>
      <c r="N347" s="21" t="s">
        <v>18</v>
      </c>
      <c r="O347" s="7"/>
      <c r="P347" s="25" t="s">
        <v>52</v>
      </c>
      <c r="Q347">
        <f t="shared" si="37"/>
        <v>30</v>
      </c>
      <c r="R347">
        <f t="shared" si="38"/>
        <v>100</v>
      </c>
      <c r="S347">
        <f t="shared" si="39"/>
        <v>0.3</v>
      </c>
      <c r="T347">
        <f t="shared" si="40"/>
        <v>52.5</v>
      </c>
      <c r="U347">
        <f t="shared" si="41"/>
        <v>52.5</v>
      </c>
    </row>
    <row r="348" spans="1:21" ht="28.8" hidden="1" x14ac:dyDescent="0.3">
      <c r="A348" s="9">
        <v>44902</v>
      </c>
      <c r="B348" s="10" t="s">
        <v>246</v>
      </c>
      <c r="C348" s="11" t="s">
        <v>82</v>
      </c>
      <c r="D348" s="11" t="s">
        <v>337</v>
      </c>
      <c r="E348" s="34" t="s">
        <v>363</v>
      </c>
      <c r="F348" s="11" t="s">
        <v>15</v>
      </c>
      <c r="G348" s="11">
        <v>30</v>
      </c>
      <c r="H348" s="11" t="s">
        <v>58</v>
      </c>
      <c r="I348" s="6">
        <f t="shared" si="35"/>
        <v>1.75</v>
      </c>
      <c r="J348" s="37" t="s">
        <v>39</v>
      </c>
      <c r="K348" s="37">
        <v>100</v>
      </c>
      <c r="L348" s="64">
        <v>5.5</v>
      </c>
      <c r="M348" s="32">
        <f t="shared" si="36"/>
        <v>0.3</v>
      </c>
      <c r="N348" s="21" t="s">
        <v>18</v>
      </c>
      <c r="O348" s="21" t="s">
        <v>18</v>
      </c>
      <c r="P348" s="25" t="s">
        <v>40</v>
      </c>
      <c r="Q348">
        <f t="shared" si="37"/>
        <v>30</v>
      </c>
      <c r="R348">
        <f t="shared" si="38"/>
        <v>100</v>
      </c>
      <c r="S348">
        <f t="shared" si="39"/>
        <v>0.3</v>
      </c>
      <c r="T348">
        <f t="shared" si="40"/>
        <v>52.5</v>
      </c>
      <c r="U348">
        <f t="shared" si="41"/>
        <v>52.5</v>
      </c>
    </row>
    <row r="349" spans="1:21" ht="28.8" hidden="1" x14ac:dyDescent="0.3">
      <c r="A349" s="9">
        <v>44902</v>
      </c>
      <c r="B349" s="10" t="s">
        <v>246</v>
      </c>
      <c r="C349" s="11" t="s">
        <v>12</v>
      </c>
      <c r="D349" s="11" t="s">
        <v>337</v>
      </c>
      <c r="E349" s="34" t="s">
        <v>364</v>
      </c>
      <c r="F349" s="11" t="s">
        <v>15</v>
      </c>
      <c r="G349" s="11">
        <v>30</v>
      </c>
      <c r="H349" s="11" t="s">
        <v>58</v>
      </c>
      <c r="I349" s="6">
        <f t="shared" si="35"/>
        <v>1.75</v>
      </c>
      <c r="J349" s="32" t="s">
        <v>62</v>
      </c>
      <c r="K349" s="37">
        <v>100</v>
      </c>
      <c r="L349" s="64">
        <v>5.5</v>
      </c>
      <c r="M349" s="32">
        <f t="shared" si="36"/>
        <v>0.3</v>
      </c>
      <c r="N349" s="21" t="s">
        <v>18</v>
      </c>
      <c r="O349" s="7"/>
      <c r="P349" s="25" t="s">
        <v>63</v>
      </c>
      <c r="Q349">
        <f t="shared" si="37"/>
        <v>30</v>
      </c>
      <c r="R349">
        <f t="shared" si="38"/>
        <v>100</v>
      </c>
      <c r="S349">
        <f t="shared" si="39"/>
        <v>0.3</v>
      </c>
      <c r="T349">
        <f t="shared" si="40"/>
        <v>52.5</v>
      </c>
      <c r="U349">
        <f t="shared" si="41"/>
        <v>52.5</v>
      </c>
    </row>
    <row r="350" spans="1:21" ht="28.8" hidden="1" x14ac:dyDescent="0.3">
      <c r="A350" s="9">
        <v>44902</v>
      </c>
      <c r="B350" s="10" t="s">
        <v>246</v>
      </c>
      <c r="C350" s="11" t="s">
        <v>12</v>
      </c>
      <c r="D350" s="11" t="s">
        <v>337</v>
      </c>
      <c r="E350" s="34" t="s">
        <v>365</v>
      </c>
      <c r="F350" s="11" t="s">
        <v>15</v>
      </c>
      <c r="G350" s="11">
        <v>30</v>
      </c>
      <c r="H350" s="11" t="s">
        <v>58</v>
      </c>
      <c r="I350" s="6">
        <f t="shared" si="35"/>
        <v>1.75</v>
      </c>
      <c r="J350" s="32" t="s">
        <v>114</v>
      </c>
      <c r="K350" s="37">
        <v>100</v>
      </c>
      <c r="L350" s="64">
        <v>5.5</v>
      </c>
      <c r="M350" s="32">
        <f t="shared" si="36"/>
        <v>0.3</v>
      </c>
      <c r="N350" s="21" t="s">
        <v>18</v>
      </c>
      <c r="O350" s="7"/>
      <c r="P350" s="25" t="s">
        <v>52</v>
      </c>
      <c r="Q350">
        <f t="shared" si="37"/>
        <v>30</v>
      </c>
      <c r="R350">
        <f t="shared" si="38"/>
        <v>100</v>
      </c>
      <c r="S350">
        <f t="shared" si="39"/>
        <v>0.3</v>
      </c>
      <c r="T350">
        <f t="shared" si="40"/>
        <v>52.5</v>
      </c>
      <c r="U350">
        <f t="shared" si="41"/>
        <v>52.5</v>
      </c>
    </row>
    <row r="351" spans="1:21" ht="28.8" x14ac:dyDescent="0.3">
      <c r="A351" s="9">
        <v>44902</v>
      </c>
      <c r="B351" s="10" t="s">
        <v>246</v>
      </c>
      <c r="C351" s="11" t="s">
        <v>12</v>
      </c>
      <c r="D351" s="11" t="s">
        <v>351</v>
      </c>
      <c r="E351" s="34" t="s">
        <v>357</v>
      </c>
      <c r="F351" s="11" t="s">
        <v>15</v>
      </c>
      <c r="G351" s="11">
        <v>12</v>
      </c>
      <c r="H351" s="11" t="s">
        <v>16</v>
      </c>
      <c r="I351" s="6">
        <f t="shared" si="35"/>
        <v>3.75</v>
      </c>
      <c r="J351" s="32" t="s">
        <v>47</v>
      </c>
      <c r="K351" s="32">
        <v>50</v>
      </c>
      <c r="L351" s="64">
        <v>5.5</v>
      </c>
      <c r="M351" s="32">
        <f t="shared" si="36"/>
        <v>0.24</v>
      </c>
      <c r="N351" s="24" t="s">
        <v>35</v>
      </c>
      <c r="O351" s="7"/>
      <c r="P351" s="29" t="s">
        <v>48</v>
      </c>
      <c r="Q351">
        <f t="shared" si="37"/>
        <v>12</v>
      </c>
      <c r="R351">
        <f t="shared" si="38"/>
        <v>50</v>
      </c>
      <c r="S351">
        <f t="shared" si="39"/>
        <v>0.24</v>
      </c>
      <c r="T351">
        <f t="shared" si="40"/>
        <v>45</v>
      </c>
      <c r="U351">
        <f t="shared" si="41"/>
        <v>45</v>
      </c>
    </row>
    <row r="352" spans="1:21" ht="28.8" hidden="1" x14ac:dyDescent="0.3">
      <c r="A352" s="9">
        <v>44902</v>
      </c>
      <c r="B352" s="10" t="s">
        <v>246</v>
      </c>
      <c r="C352" s="11" t="s">
        <v>235</v>
      </c>
      <c r="D352" s="11" t="s">
        <v>337</v>
      </c>
      <c r="E352" s="34" t="s">
        <v>366</v>
      </c>
      <c r="F352" s="11" t="s">
        <v>15</v>
      </c>
      <c r="G352" s="11">
        <v>30</v>
      </c>
      <c r="H352" s="11" t="s">
        <v>58</v>
      </c>
      <c r="I352" s="6">
        <f t="shared" si="35"/>
        <v>1.75</v>
      </c>
      <c r="J352" s="32" t="s">
        <v>62</v>
      </c>
      <c r="K352" s="37">
        <v>100</v>
      </c>
      <c r="L352" s="64">
        <v>5.5</v>
      </c>
      <c r="M352" s="32">
        <f t="shared" si="36"/>
        <v>0.3</v>
      </c>
      <c r="N352" s="21" t="s">
        <v>18</v>
      </c>
      <c r="O352" s="7"/>
      <c r="P352" s="25" t="s">
        <v>63</v>
      </c>
      <c r="Q352">
        <f t="shared" si="37"/>
        <v>30</v>
      </c>
      <c r="R352">
        <f t="shared" si="38"/>
        <v>100</v>
      </c>
      <c r="S352">
        <f t="shared" si="39"/>
        <v>0.3</v>
      </c>
      <c r="T352">
        <f t="shared" si="40"/>
        <v>52.5</v>
      </c>
      <c r="U352">
        <f t="shared" si="41"/>
        <v>52.5</v>
      </c>
    </row>
    <row r="353" spans="1:21" ht="28.8" hidden="1" x14ac:dyDescent="0.3">
      <c r="A353" s="9">
        <v>44902</v>
      </c>
      <c r="B353" s="10" t="s">
        <v>246</v>
      </c>
      <c r="C353" s="11" t="s">
        <v>235</v>
      </c>
      <c r="D353" s="11" t="s">
        <v>337</v>
      </c>
      <c r="E353" s="34" t="s">
        <v>367</v>
      </c>
      <c r="F353" s="11" t="s">
        <v>15</v>
      </c>
      <c r="G353" s="11">
        <v>30</v>
      </c>
      <c r="H353" s="11" t="s">
        <v>58</v>
      </c>
      <c r="I353" s="6">
        <f t="shared" si="35"/>
        <v>1.75</v>
      </c>
      <c r="J353" s="32" t="s">
        <v>51</v>
      </c>
      <c r="K353" s="37">
        <v>100</v>
      </c>
      <c r="L353" s="64">
        <v>5.5</v>
      </c>
      <c r="M353" s="32">
        <f t="shared" si="36"/>
        <v>0.3</v>
      </c>
      <c r="N353" s="21" t="s">
        <v>18</v>
      </c>
      <c r="O353" s="7"/>
      <c r="P353" s="25" t="s">
        <v>52</v>
      </c>
      <c r="Q353">
        <f t="shared" si="37"/>
        <v>30</v>
      </c>
      <c r="R353">
        <f t="shared" si="38"/>
        <v>100</v>
      </c>
      <c r="S353">
        <f t="shared" si="39"/>
        <v>0.3</v>
      </c>
      <c r="T353">
        <f t="shared" si="40"/>
        <v>52.5</v>
      </c>
      <c r="U353">
        <f t="shared" si="41"/>
        <v>52.5</v>
      </c>
    </row>
    <row r="354" spans="1:21" ht="28.8" hidden="1" x14ac:dyDescent="0.3">
      <c r="A354" s="9">
        <v>44903</v>
      </c>
      <c r="B354" s="10" t="s">
        <v>246</v>
      </c>
      <c r="C354" s="11" t="s">
        <v>20</v>
      </c>
      <c r="D354" s="11" t="s">
        <v>340</v>
      </c>
      <c r="E354" s="34" t="s">
        <v>341</v>
      </c>
      <c r="F354" s="11" t="s">
        <v>15</v>
      </c>
      <c r="G354" s="11">
        <v>50</v>
      </c>
      <c r="H354" s="11" t="s">
        <v>28</v>
      </c>
      <c r="I354" s="6">
        <f t="shared" si="35"/>
        <v>8</v>
      </c>
      <c r="J354" s="32" t="s">
        <v>34</v>
      </c>
      <c r="K354" s="32">
        <v>50</v>
      </c>
      <c r="L354" s="64">
        <v>5.5</v>
      </c>
      <c r="M354" s="32">
        <f t="shared" si="36"/>
        <v>1</v>
      </c>
      <c r="N354" s="24" t="s">
        <v>35</v>
      </c>
      <c r="O354" s="7"/>
      <c r="P354" s="29" t="s">
        <v>36</v>
      </c>
      <c r="Q354">
        <f t="shared" si="37"/>
        <v>50</v>
      </c>
      <c r="R354">
        <f t="shared" si="38"/>
        <v>50</v>
      </c>
      <c r="S354">
        <f t="shared" si="39"/>
        <v>1</v>
      </c>
      <c r="T354">
        <f t="shared" si="40"/>
        <v>400</v>
      </c>
      <c r="U354">
        <f t="shared" si="41"/>
        <v>400</v>
      </c>
    </row>
    <row r="355" spans="1:21" hidden="1" x14ac:dyDescent="0.3">
      <c r="A355" s="9">
        <v>44903</v>
      </c>
      <c r="B355" s="10" t="s">
        <v>246</v>
      </c>
      <c r="C355" s="11" t="s">
        <v>20</v>
      </c>
      <c r="D355" s="11" t="s">
        <v>271</v>
      </c>
      <c r="E355" s="34" t="s">
        <v>272</v>
      </c>
      <c r="F355" s="11" t="s">
        <v>15</v>
      </c>
      <c r="G355" s="11">
        <v>60</v>
      </c>
      <c r="H355" s="11" t="s">
        <v>16</v>
      </c>
      <c r="I355" s="6">
        <f t="shared" si="35"/>
        <v>3.75</v>
      </c>
      <c r="J355" s="32" t="s">
        <v>51</v>
      </c>
      <c r="K355" s="37">
        <v>100</v>
      </c>
      <c r="L355" s="64">
        <v>5.5</v>
      </c>
      <c r="M355" s="32">
        <f t="shared" si="36"/>
        <v>0.6</v>
      </c>
      <c r="N355" s="21" t="s">
        <v>18</v>
      </c>
      <c r="O355" s="7"/>
      <c r="P355" s="25" t="s">
        <v>52</v>
      </c>
      <c r="Q355">
        <f t="shared" si="37"/>
        <v>60</v>
      </c>
      <c r="R355">
        <f t="shared" si="38"/>
        <v>100</v>
      </c>
      <c r="S355">
        <f t="shared" si="39"/>
        <v>0.6</v>
      </c>
      <c r="T355">
        <f t="shared" si="40"/>
        <v>225</v>
      </c>
      <c r="U355">
        <f t="shared" si="41"/>
        <v>225</v>
      </c>
    </row>
    <row r="356" spans="1:21" hidden="1" x14ac:dyDescent="0.3">
      <c r="A356" s="9">
        <v>44903</v>
      </c>
      <c r="B356" s="10" t="s">
        <v>246</v>
      </c>
      <c r="C356" s="11" t="s">
        <v>20</v>
      </c>
      <c r="D356" s="11" t="s">
        <v>351</v>
      </c>
      <c r="E356" s="34" t="s">
        <v>368</v>
      </c>
      <c r="F356" s="11" t="s">
        <v>15</v>
      </c>
      <c r="G356" s="11">
        <v>12</v>
      </c>
      <c r="H356" s="11" t="s">
        <v>16</v>
      </c>
      <c r="I356" s="6">
        <f t="shared" si="35"/>
        <v>3.75</v>
      </c>
      <c r="J356" s="28" t="s">
        <v>100</v>
      </c>
      <c r="K356" s="28">
        <v>50</v>
      </c>
      <c r="L356" s="64">
        <v>5.5</v>
      </c>
      <c r="M356" s="32">
        <f t="shared" si="36"/>
        <v>0.24</v>
      </c>
      <c r="N356" s="17"/>
      <c r="O356" s="24" t="s">
        <v>35</v>
      </c>
      <c r="P356" s="28"/>
      <c r="Q356">
        <f t="shared" si="37"/>
        <v>12</v>
      </c>
      <c r="R356">
        <f t="shared" si="38"/>
        <v>50</v>
      </c>
      <c r="S356">
        <f t="shared" si="39"/>
        <v>0.24</v>
      </c>
      <c r="T356">
        <f t="shared" si="40"/>
        <v>45</v>
      </c>
      <c r="U356">
        <f t="shared" si="41"/>
        <v>45</v>
      </c>
    </row>
    <row r="357" spans="1:21" ht="43.2" hidden="1" x14ac:dyDescent="0.3">
      <c r="A357" s="9">
        <v>44903</v>
      </c>
      <c r="B357" s="10" t="s">
        <v>246</v>
      </c>
      <c r="C357" s="11" t="s">
        <v>20</v>
      </c>
      <c r="D357" s="11" t="s">
        <v>247</v>
      </c>
      <c r="E357" s="34" t="s">
        <v>264</v>
      </c>
      <c r="F357" s="11" t="s">
        <v>15</v>
      </c>
      <c r="G357" s="11">
        <v>96</v>
      </c>
      <c r="H357" s="11" t="s">
        <v>249</v>
      </c>
      <c r="I357" s="6">
        <f t="shared" si="35"/>
        <v>8.25</v>
      </c>
      <c r="J357" s="32" t="s">
        <v>250</v>
      </c>
      <c r="K357" s="37">
        <v>100</v>
      </c>
      <c r="L357" s="37">
        <v>5.5</v>
      </c>
      <c r="M357" s="32">
        <f t="shared" si="36"/>
        <v>0.96</v>
      </c>
      <c r="N357" s="23" t="s">
        <v>251</v>
      </c>
      <c r="O357" s="7"/>
      <c r="P357" s="30" t="s">
        <v>252</v>
      </c>
      <c r="Q357">
        <f t="shared" si="37"/>
        <v>96</v>
      </c>
      <c r="R357">
        <f t="shared" si="38"/>
        <v>100</v>
      </c>
      <c r="S357">
        <f t="shared" si="39"/>
        <v>0.96</v>
      </c>
      <c r="T357">
        <f t="shared" si="40"/>
        <v>792</v>
      </c>
      <c r="U357">
        <f t="shared" si="41"/>
        <v>792</v>
      </c>
    </row>
    <row r="358" spans="1:21" hidden="1" x14ac:dyDescent="0.3">
      <c r="A358" s="9">
        <v>44903</v>
      </c>
      <c r="B358" s="10" t="s">
        <v>246</v>
      </c>
      <c r="C358" s="11" t="s">
        <v>12</v>
      </c>
      <c r="D358" s="11" t="s">
        <v>351</v>
      </c>
      <c r="E358" s="34" t="s">
        <v>368</v>
      </c>
      <c r="F358" s="11" t="s">
        <v>15</v>
      </c>
      <c r="G358" s="11">
        <v>12</v>
      </c>
      <c r="H358" s="11" t="s">
        <v>16</v>
      </c>
      <c r="I358" s="6">
        <f t="shared" si="35"/>
        <v>3.75</v>
      </c>
      <c r="J358" s="28" t="s">
        <v>100</v>
      </c>
      <c r="K358" s="28">
        <v>50</v>
      </c>
      <c r="L358" s="64">
        <v>5.5</v>
      </c>
      <c r="M358" s="32">
        <f t="shared" si="36"/>
        <v>0.24</v>
      </c>
      <c r="N358" s="17"/>
      <c r="O358" s="24" t="s">
        <v>35</v>
      </c>
      <c r="P358" s="28"/>
      <c r="Q358">
        <f t="shared" si="37"/>
        <v>12</v>
      </c>
      <c r="R358">
        <f t="shared" si="38"/>
        <v>50</v>
      </c>
      <c r="S358">
        <f t="shared" si="39"/>
        <v>0.24</v>
      </c>
      <c r="T358">
        <f t="shared" si="40"/>
        <v>45</v>
      </c>
      <c r="U358">
        <f t="shared" si="41"/>
        <v>45</v>
      </c>
    </row>
    <row r="359" spans="1:21" x14ac:dyDescent="0.3">
      <c r="A359" s="9">
        <v>44903</v>
      </c>
      <c r="B359" s="10" t="s">
        <v>246</v>
      </c>
      <c r="C359" s="11" t="s">
        <v>12</v>
      </c>
      <c r="D359" s="11" t="s">
        <v>295</v>
      </c>
      <c r="E359" s="34" t="s">
        <v>296</v>
      </c>
      <c r="F359" s="11" t="s">
        <v>297</v>
      </c>
      <c r="G359" s="11">
        <v>45</v>
      </c>
      <c r="H359" s="11" t="s">
        <v>16</v>
      </c>
      <c r="I359" s="6">
        <f t="shared" si="35"/>
        <v>3.75</v>
      </c>
      <c r="J359" s="32" t="s">
        <v>17</v>
      </c>
      <c r="K359" s="32">
        <v>50</v>
      </c>
      <c r="L359" s="64">
        <v>5.5</v>
      </c>
      <c r="M359" s="32">
        <f t="shared" si="36"/>
        <v>0.9</v>
      </c>
      <c r="N359" s="21" t="s">
        <v>18</v>
      </c>
      <c r="O359" s="7"/>
      <c r="P359" s="25" t="s">
        <v>19</v>
      </c>
      <c r="Q359">
        <f t="shared" si="37"/>
        <v>45</v>
      </c>
      <c r="R359">
        <f t="shared" si="38"/>
        <v>50</v>
      </c>
      <c r="S359">
        <f t="shared" si="39"/>
        <v>0.9</v>
      </c>
      <c r="T359">
        <f t="shared" si="40"/>
        <v>168.75</v>
      </c>
      <c r="U359">
        <f t="shared" si="41"/>
        <v>168.75</v>
      </c>
    </row>
    <row r="360" spans="1:21" ht="28.8" x14ac:dyDescent="0.3">
      <c r="A360" s="9">
        <v>44904</v>
      </c>
      <c r="B360" s="10" t="s">
        <v>246</v>
      </c>
      <c r="C360" s="11" t="s">
        <v>20</v>
      </c>
      <c r="D360" s="11" t="s">
        <v>351</v>
      </c>
      <c r="E360" s="34" t="s">
        <v>357</v>
      </c>
      <c r="F360" s="11" t="s">
        <v>15</v>
      </c>
      <c r="G360" s="11">
        <v>12</v>
      </c>
      <c r="H360" s="11" t="s">
        <v>16</v>
      </c>
      <c r="I360" s="6">
        <f t="shared" si="35"/>
        <v>3.75</v>
      </c>
      <c r="J360" s="32" t="s">
        <v>47</v>
      </c>
      <c r="K360" s="32">
        <v>50</v>
      </c>
      <c r="L360" s="64">
        <v>5.5</v>
      </c>
      <c r="M360" s="32">
        <f t="shared" si="36"/>
        <v>0.24</v>
      </c>
      <c r="N360" s="24" t="s">
        <v>35</v>
      </c>
      <c r="O360" s="7"/>
      <c r="P360" s="29" t="s">
        <v>48</v>
      </c>
      <c r="Q360">
        <f t="shared" si="37"/>
        <v>12</v>
      </c>
      <c r="R360">
        <f t="shared" si="38"/>
        <v>50</v>
      </c>
      <c r="S360">
        <f t="shared" si="39"/>
        <v>0.24</v>
      </c>
      <c r="T360">
        <f t="shared" si="40"/>
        <v>45</v>
      </c>
      <c r="U360">
        <f t="shared" si="41"/>
        <v>45</v>
      </c>
    </row>
    <row r="361" spans="1:21" ht="28.8" hidden="1" x14ac:dyDescent="0.3">
      <c r="A361" s="9">
        <v>44904</v>
      </c>
      <c r="B361" s="10" t="s">
        <v>246</v>
      </c>
      <c r="C361" s="11" t="s">
        <v>20</v>
      </c>
      <c r="D361" s="11" t="s">
        <v>340</v>
      </c>
      <c r="E361" s="34" t="s">
        <v>341</v>
      </c>
      <c r="F361" s="11" t="s">
        <v>15</v>
      </c>
      <c r="G361" s="11">
        <v>50</v>
      </c>
      <c r="H361" s="11" t="s">
        <v>28</v>
      </c>
      <c r="I361" s="6">
        <f t="shared" si="35"/>
        <v>8</v>
      </c>
      <c r="J361" s="32" t="s">
        <v>34</v>
      </c>
      <c r="K361" s="32">
        <v>50</v>
      </c>
      <c r="L361" s="64">
        <v>5.5</v>
      </c>
      <c r="M361" s="32">
        <f t="shared" si="36"/>
        <v>1</v>
      </c>
      <c r="N361" s="24" t="s">
        <v>35</v>
      </c>
      <c r="O361" s="7"/>
      <c r="P361" s="29" t="s">
        <v>36</v>
      </c>
      <c r="Q361">
        <f t="shared" si="37"/>
        <v>50</v>
      </c>
      <c r="R361">
        <f t="shared" si="38"/>
        <v>50</v>
      </c>
      <c r="S361">
        <f t="shared" si="39"/>
        <v>1</v>
      </c>
      <c r="T361">
        <f t="shared" si="40"/>
        <v>400</v>
      </c>
      <c r="U361">
        <f t="shared" si="41"/>
        <v>400</v>
      </c>
    </row>
    <row r="362" spans="1:21" hidden="1" x14ac:dyDescent="0.3">
      <c r="A362" s="9">
        <v>44904</v>
      </c>
      <c r="B362" s="10" t="s">
        <v>246</v>
      </c>
      <c r="C362" s="11" t="s">
        <v>20</v>
      </c>
      <c r="D362" s="11" t="s">
        <v>258</v>
      </c>
      <c r="E362" s="34" t="s">
        <v>266</v>
      </c>
      <c r="F362" s="11" t="s">
        <v>211</v>
      </c>
      <c r="G362" s="11">
        <v>80</v>
      </c>
      <c r="H362" s="11" t="s">
        <v>16</v>
      </c>
      <c r="I362" s="6">
        <f t="shared" si="35"/>
        <v>3.75</v>
      </c>
      <c r="J362" s="32" t="s">
        <v>51</v>
      </c>
      <c r="K362" s="37">
        <v>100</v>
      </c>
      <c r="L362" s="64">
        <v>5.5</v>
      </c>
      <c r="M362" s="32">
        <f t="shared" si="36"/>
        <v>0.8</v>
      </c>
      <c r="N362" s="21" t="s">
        <v>18</v>
      </c>
      <c r="O362" s="7"/>
      <c r="P362" s="25" t="s">
        <v>52</v>
      </c>
      <c r="Q362">
        <f t="shared" si="37"/>
        <v>80</v>
      </c>
      <c r="R362">
        <f t="shared" si="38"/>
        <v>100</v>
      </c>
      <c r="S362">
        <f t="shared" si="39"/>
        <v>0.8</v>
      </c>
      <c r="T362">
        <f t="shared" si="40"/>
        <v>300</v>
      </c>
      <c r="U362">
        <f t="shared" si="41"/>
        <v>300</v>
      </c>
    </row>
    <row r="363" spans="1:21" x14ac:dyDescent="0.3">
      <c r="A363" s="9">
        <v>44904</v>
      </c>
      <c r="B363" s="10" t="s">
        <v>246</v>
      </c>
      <c r="C363" s="11" t="s">
        <v>20</v>
      </c>
      <c r="D363" s="11" t="s">
        <v>261</v>
      </c>
      <c r="E363" s="34" t="s">
        <v>273</v>
      </c>
      <c r="F363" s="11" t="s">
        <v>255</v>
      </c>
      <c r="G363" s="11">
        <v>50</v>
      </c>
      <c r="H363" s="11" t="s">
        <v>58</v>
      </c>
      <c r="I363" s="6">
        <f t="shared" si="35"/>
        <v>1.75</v>
      </c>
      <c r="J363" s="32" t="s">
        <v>17</v>
      </c>
      <c r="K363" s="32">
        <v>50</v>
      </c>
      <c r="L363" s="64">
        <v>5.5</v>
      </c>
      <c r="M363" s="32">
        <f t="shared" si="36"/>
        <v>1</v>
      </c>
      <c r="N363" s="21" t="s">
        <v>18</v>
      </c>
      <c r="O363" s="7"/>
      <c r="P363" s="25" t="s">
        <v>19</v>
      </c>
      <c r="Q363">
        <f t="shared" si="37"/>
        <v>50</v>
      </c>
      <c r="R363">
        <f t="shared" si="38"/>
        <v>50</v>
      </c>
      <c r="S363">
        <f t="shared" si="39"/>
        <v>1</v>
      </c>
      <c r="T363">
        <f t="shared" si="40"/>
        <v>87.5</v>
      </c>
      <c r="U363">
        <f t="shared" si="41"/>
        <v>87.5</v>
      </c>
    </row>
    <row r="364" spans="1:21" x14ac:dyDescent="0.3">
      <c r="A364" s="9">
        <v>44904</v>
      </c>
      <c r="B364" s="10" t="s">
        <v>246</v>
      </c>
      <c r="C364" s="11" t="s">
        <v>82</v>
      </c>
      <c r="D364" s="11" t="s">
        <v>261</v>
      </c>
      <c r="E364" s="34" t="s">
        <v>274</v>
      </c>
      <c r="F364" s="11" t="s">
        <v>255</v>
      </c>
      <c r="G364" s="11">
        <v>50</v>
      </c>
      <c r="H364" s="11" t="s">
        <v>58</v>
      </c>
      <c r="I364" s="6">
        <f t="shared" si="35"/>
        <v>1.75</v>
      </c>
      <c r="J364" s="32" t="s">
        <v>17</v>
      </c>
      <c r="K364" s="32">
        <v>50</v>
      </c>
      <c r="L364" s="64">
        <v>5.5</v>
      </c>
      <c r="M364" s="32">
        <f t="shared" si="36"/>
        <v>1</v>
      </c>
      <c r="N364" s="21" t="s">
        <v>18</v>
      </c>
      <c r="O364" s="7"/>
      <c r="P364" s="25" t="s">
        <v>19</v>
      </c>
      <c r="Q364">
        <f t="shared" si="37"/>
        <v>50</v>
      </c>
      <c r="R364">
        <f t="shared" si="38"/>
        <v>50</v>
      </c>
      <c r="S364">
        <f t="shared" si="39"/>
        <v>1</v>
      </c>
      <c r="T364">
        <f t="shared" si="40"/>
        <v>87.5</v>
      </c>
      <c r="U364">
        <f t="shared" si="41"/>
        <v>87.5</v>
      </c>
    </row>
    <row r="365" spans="1:21" ht="28.8" x14ac:dyDescent="0.3">
      <c r="A365" s="9">
        <v>44904</v>
      </c>
      <c r="B365" s="10" t="s">
        <v>246</v>
      </c>
      <c r="C365" s="11" t="s">
        <v>12</v>
      </c>
      <c r="D365" s="11" t="s">
        <v>351</v>
      </c>
      <c r="E365" s="34" t="s">
        <v>357</v>
      </c>
      <c r="F365" s="11" t="s">
        <v>15</v>
      </c>
      <c r="G365" s="11">
        <v>12</v>
      </c>
      <c r="H365" s="11" t="s">
        <v>16</v>
      </c>
      <c r="I365" s="6">
        <f t="shared" si="35"/>
        <v>3.75</v>
      </c>
      <c r="J365" s="32" t="s">
        <v>47</v>
      </c>
      <c r="K365" s="32">
        <v>50</v>
      </c>
      <c r="L365" s="64">
        <v>5.5</v>
      </c>
      <c r="M365" s="32">
        <f t="shared" si="36"/>
        <v>0.24</v>
      </c>
      <c r="N365" s="24" t="s">
        <v>35</v>
      </c>
      <c r="O365" s="7"/>
      <c r="P365" s="29" t="s">
        <v>48</v>
      </c>
      <c r="Q365">
        <f t="shared" si="37"/>
        <v>12</v>
      </c>
      <c r="R365">
        <f t="shared" si="38"/>
        <v>50</v>
      </c>
      <c r="S365">
        <f t="shared" si="39"/>
        <v>0.24</v>
      </c>
      <c r="T365">
        <f t="shared" si="40"/>
        <v>45</v>
      </c>
      <c r="U365">
        <f t="shared" si="41"/>
        <v>45</v>
      </c>
    </row>
    <row r="366" spans="1:21" x14ac:dyDescent="0.3">
      <c r="A366" s="9">
        <v>44904</v>
      </c>
      <c r="B366" s="10" t="s">
        <v>246</v>
      </c>
      <c r="C366" s="11" t="s">
        <v>12</v>
      </c>
      <c r="D366" s="11" t="s">
        <v>261</v>
      </c>
      <c r="E366" s="34" t="s">
        <v>275</v>
      </c>
      <c r="F366" s="11" t="s">
        <v>255</v>
      </c>
      <c r="G366" s="11">
        <v>50</v>
      </c>
      <c r="H366" s="11" t="s">
        <v>58</v>
      </c>
      <c r="I366" s="6">
        <f t="shared" si="35"/>
        <v>1.75</v>
      </c>
      <c r="J366" s="32" t="s">
        <v>17</v>
      </c>
      <c r="K366" s="32">
        <v>50</v>
      </c>
      <c r="L366" s="64">
        <v>5.5</v>
      </c>
      <c r="M366" s="32">
        <f t="shared" si="36"/>
        <v>1</v>
      </c>
      <c r="N366" s="21" t="s">
        <v>18</v>
      </c>
      <c r="O366" s="7"/>
      <c r="P366" s="25" t="s">
        <v>19</v>
      </c>
      <c r="Q366">
        <f t="shared" si="37"/>
        <v>50</v>
      </c>
      <c r="R366">
        <f t="shared" si="38"/>
        <v>50</v>
      </c>
      <c r="S366">
        <f t="shared" si="39"/>
        <v>1</v>
      </c>
      <c r="T366">
        <f t="shared" si="40"/>
        <v>87.5</v>
      </c>
      <c r="U366">
        <f t="shared" si="41"/>
        <v>87.5</v>
      </c>
    </row>
    <row r="367" spans="1:21" ht="28.8" hidden="1" x14ac:dyDescent="0.3">
      <c r="A367" s="9">
        <v>44907</v>
      </c>
      <c r="B367" s="10" t="s">
        <v>246</v>
      </c>
      <c r="C367" s="11" t="s">
        <v>20</v>
      </c>
      <c r="D367" s="11" t="s">
        <v>369</v>
      </c>
      <c r="E367" s="34" t="s">
        <v>370</v>
      </c>
      <c r="F367" s="11" t="s">
        <v>15</v>
      </c>
      <c r="G367" s="11">
        <v>12</v>
      </c>
      <c r="H367" s="11" t="s">
        <v>371</v>
      </c>
      <c r="I367" s="6">
        <f t="shared" si="35"/>
        <v>2</v>
      </c>
      <c r="J367" s="32" t="s">
        <v>34</v>
      </c>
      <c r="K367" s="32">
        <v>50</v>
      </c>
      <c r="L367" s="64">
        <v>5.5</v>
      </c>
      <c r="M367" s="32">
        <f t="shared" si="36"/>
        <v>0.24</v>
      </c>
      <c r="N367" s="24" t="s">
        <v>35</v>
      </c>
      <c r="O367" s="7"/>
      <c r="P367" s="29" t="s">
        <v>36</v>
      </c>
      <c r="Q367">
        <f t="shared" si="37"/>
        <v>12</v>
      </c>
      <c r="R367">
        <f t="shared" si="38"/>
        <v>50</v>
      </c>
      <c r="S367">
        <f t="shared" si="39"/>
        <v>0.24</v>
      </c>
      <c r="T367">
        <f t="shared" si="40"/>
        <v>24</v>
      </c>
      <c r="U367">
        <f t="shared" si="41"/>
        <v>24</v>
      </c>
    </row>
    <row r="368" spans="1:21" ht="43.2" hidden="1" x14ac:dyDescent="0.3">
      <c r="A368" s="9">
        <v>44907</v>
      </c>
      <c r="B368" s="10" t="s">
        <v>246</v>
      </c>
      <c r="C368" s="11" t="s">
        <v>20</v>
      </c>
      <c r="D368" s="11" t="s">
        <v>247</v>
      </c>
      <c r="E368" s="34" t="s">
        <v>248</v>
      </c>
      <c r="F368" s="11" t="s">
        <v>15</v>
      </c>
      <c r="G368" s="11">
        <v>96</v>
      </c>
      <c r="H368" s="11" t="s">
        <v>249</v>
      </c>
      <c r="I368" s="6">
        <f t="shared" si="35"/>
        <v>8.25</v>
      </c>
      <c r="J368" s="32" t="s">
        <v>250</v>
      </c>
      <c r="K368" s="37">
        <v>100</v>
      </c>
      <c r="L368" s="37">
        <v>5.5</v>
      </c>
      <c r="M368" s="32">
        <f t="shared" si="36"/>
        <v>0.96</v>
      </c>
      <c r="N368" s="23" t="s">
        <v>251</v>
      </c>
      <c r="O368" s="7"/>
      <c r="P368" s="30" t="s">
        <v>252</v>
      </c>
      <c r="Q368">
        <f t="shared" si="37"/>
        <v>96</v>
      </c>
      <c r="R368">
        <f t="shared" si="38"/>
        <v>100</v>
      </c>
      <c r="S368">
        <f t="shared" si="39"/>
        <v>0.96</v>
      </c>
      <c r="T368">
        <f t="shared" si="40"/>
        <v>792</v>
      </c>
      <c r="U368">
        <f t="shared" si="41"/>
        <v>792</v>
      </c>
    </row>
    <row r="369" spans="1:21" hidden="1" x14ac:dyDescent="0.3">
      <c r="A369" s="9">
        <v>44907</v>
      </c>
      <c r="B369" s="10" t="s">
        <v>246</v>
      </c>
      <c r="C369" s="11" t="s">
        <v>20</v>
      </c>
      <c r="D369" s="11" t="s">
        <v>375</v>
      </c>
      <c r="E369" s="34" t="s">
        <v>376</v>
      </c>
      <c r="F369" s="11" t="s">
        <v>15</v>
      </c>
      <c r="G369" s="11">
        <v>50</v>
      </c>
      <c r="H369" s="11" t="s">
        <v>16</v>
      </c>
      <c r="I369" s="6">
        <f t="shared" si="35"/>
        <v>3.75</v>
      </c>
      <c r="J369" s="32" t="s">
        <v>377</v>
      </c>
      <c r="K369" s="32">
        <v>50</v>
      </c>
      <c r="L369" s="64">
        <v>5.5</v>
      </c>
      <c r="M369" s="32">
        <f t="shared" si="36"/>
        <v>1</v>
      </c>
      <c r="N369" s="22" t="s">
        <v>30</v>
      </c>
      <c r="O369" s="7"/>
      <c r="P369" s="31" t="s">
        <v>31</v>
      </c>
      <c r="Q369">
        <f t="shared" si="37"/>
        <v>50</v>
      </c>
      <c r="R369">
        <f t="shared" si="38"/>
        <v>50</v>
      </c>
      <c r="S369">
        <f t="shared" si="39"/>
        <v>1</v>
      </c>
      <c r="T369">
        <f t="shared" si="40"/>
        <v>187.5</v>
      </c>
      <c r="U369">
        <f t="shared" si="41"/>
        <v>187.5</v>
      </c>
    </row>
    <row r="370" spans="1:21" ht="28.8" hidden="1" x14ac:dyDescent="0.3">
      <c r="A370" s="9">
        <v>44907</v>
      </c>
      <c r="B370" s="10" t="s">
        <v>246</v>
      </c>
      <c r="C370" s="11" t="s">
        <v>82</v>
      </c>
      <c r="D370" s="11" t="s">
        <v>369</v>
      </c>
      <c r="E370" s="34" t="s">
        <v>372</v>
      </c>
      <c r="F370" s="11" t="s">
        <v>15</v>
      </c>
      <c r="G370" s="11">
        <v>12</v>
      </c>
      <c r="H370" s="11" t="s">
        <v>371</v>
      </c>
      <c r="I370" s="6">
        <f t="shared" si="35"/>
        <v>2</v>
      </c>
      <c r="J370" s="32" t="s">
        <v>34</v>
      </c>
      <c r="K370" s="32">
        <v>50</v>
      </c>
      <c r="L370" s="64">
        <v>5.5</v>
      </c>
      <c r="M370" s="32">
        <f t="shared" si="36"/>
        <v>0.24</v>
      </c>
      <c r="N370" s="24" t="s">
        <v>35</v>
      </c>
      <c r="O370" s="7"/>
      <c r="P370" s="29" t="s">
        <v>36</v>
      </c>
      <c r="Q370">
        <f t="shared" si="37"/>
        <v>12</v>
      </c>
      <c r="R370">
        <f t="shared" si="38"/>
        <v>50</v>
      </c>
      <c r="S370">
        <f t="shared" si="39"/>
        <v>0.24</v>
      </c>
      <c r="T370">
        <f t="shared" si="40"/>
        <v>24</v>
      </c>
      <c r="U370">
        <f t="shared" si="41"/>
        <v>24</v>
      </c>
    </row>
    <row r="371" spans="1:21" ht="28.8" hidden="1" x14ac:dyDescent="0.3">
      <c r="A371" s="9">
        <v>44907</v>
      </c>
      <c r="B371" s="10" t="s">
        <v>246</v>
      </c>
      <c r="C371" s="11" t="s">
        <v>12</v>
      </c>
      <c r="D371" s="11" t="s">
        <v>369</v>
      </c>
      <c r="E371" s="34" t="s">
        <v>373</v>
      </c>
      <c r="F371" s="11" t="s">
        <v>15</v>
      </c>
      <c r="G371" s="11">
        <v>12</v>
      </c>
      <c r="H371" s="11" t="s">
        <v>371</v>
      </c>
      <c r="I371" s="6">
        <f t="shared" si="35"/>
        <v>2</v>
      </c>
      <c r="J371" s="32" t="s">
        <v>34</v>
      </c>
      <c r="K371" s="32">
        <v>50</v>
      </c>
      <c r="L371" s="64">
        <v>5.5</v>
      </c>
      <c r="M371" s="32">
        <f t="shared" si="36"/>
        <v>0.24</v>
      </c>
      <c r="N371" s="24" t="s">
        <v>35</v>
      </c>
      <c r="O371" s="7"/>
      <c r="P371" s="29" t="s">
        <v>36</v>
      </c>
      <c r="Q371">
        <f t="shared" si="37"/>
        <v>12</v>
      </c>
      <c r="R371">
        <f t="shared" si="38"/>
        <v>50</v>
      </c>
      <c r="S371">
        <f t="shared" si="39"/>
        <v>0.24</v>
      </c>
      <c r="T371">
        <f t="shared" si="40"/>
        <v>24</v>
      </c>
      <c r="U371">
        <f t="shared" si="41"/>
        <v>24</v>
      </c>
    </row>
    <row r="372" spans="1:21" ht="28.8" hidden="1" x14ac:dyDescent="0.3">
      <c r="A372" s="9">
        <v>44907</v>
      </c>
      <c r="B372" s="10" t="s">
        <v>246</v>
      </c>
      <c r="C372" s="11" t="s">
        <v>235</v>
      </c>
      <c r="D372" s="11" t="s">
        <v>369</v>
      </c>
      <c r="E372" s="34" t="s">
        <v>374</v>
      </c>
      <c r="F372" s="11" t="s">
        <v>15</v>
      </c>
      <c r="G372" s="11">
        <v>12</v>
      </c>
      <c r="H372" s="11" t="s">
        <v>371</v>
      </c>
      <c r="I372" s="6">
        <f t="shared" si="35"/>
        <v>2</v>
      </c>
      <c r="J372" s="32" t="s">
        <v>34</v>
      </c>
      <c r="K372" s="32">
        <v>50</v>
      </c>
      <c r="L372" s="64">
        <v>5.5</v>
      </c>
      <c r="M372" s="32">
        <f t="shared" si="36"/>
        <v>0.24</v>
      </c>
      <c r="N372" s="24" t="s">
        <v>35</v>
      </c>
      <c r="O372" s="7"/>
      <c r="P372" s="29" t="s">
        <v>36</v>
      </c>
      <c r="Q372">
        <f t="shared" si="37"/>
        <v>12</v>
      </c>
      <c r="R372">
        <f t="shared" si="38"/>
        <v>50</v>
      </c>
      <c r="S372">
        <f t="shared" si="39"/>
        <v>0.24</v>
      </c>
      <c r="T372">
        <f t="shared" si="40"/>
        <v>24</v>
      </c>
      <c r="U372">
        <f t="shared" si="41"/>
        <v>24</v>
      </c>
    </row>
    <row r="373" spans="1:21" ht="28.8" x14ac:dyDescent="0.3">
      <c r="A373" s="9">
        <v>44908</v>
      </c>
      <c r="B373" s="10" t="s">
        <v>246</v>
      </c>
      <c r="C373" s="11" t="s">
        <v>82</v>
      </c>
      <c r="D373" s="11" t="s">
        <v>369</v>
      </c>
      <c r="E373" s="34" t="s">
        <v>380</v>
      </c>
      <c r="F373" s="11" t="s">
        <v>15</v>
      </c>
      <c r="G373" s="11">
        <v>12</v>
      </c>
      <c r="H373" s="11" t="s">
        <v>371</v>
      </c>
      <c r="I373" s="6">
        <f t="shared" si="35"/>
        <v>2</v>
      </c>
      <c r="J373" s="32" t="s">
        <v>47</v>
      </c>
      <c r="K373" s="32">
        <v>50</v>
      </c>
      <c r="L373" s="64">
        <v>5.5</v>
      </c>
      <c r="M373" s="32">
        <f t="shared" si="36"/>
        <v>0.24</v>
      </c>
      <c r="N373" s="24" t="s">
        <v>35</v>
      </c>
      <c r="O373" s="7"/>
      <c r="P373" s="29" t="s">
        <v>48</v>
      </c>
      <c r="Q373">
        <f t="shared" si="37"/>
        <v>12</v>
      </c>
      <c r="R373">
        <f t="shared" si="38"/>
        <v>50</v>
      </c>
      <c r="S373">
        <f t="shared" si="39"/>
        <v>0.24</v>
      </c>
      <c r="T373">
        <f t="shared" si="40"/>
        <v>24</v>
      </c>
      <c r="U373">
        <f t="shared" si="41"/>
        <v>24</v>
      </c>
    </row>
    <row r="374" spans="1:21" ht="28.8" x14ac:dyDescent="0.3">
      <c r="A374" s="9">
        <v>44908</v>
      </c>
      <c r="B374" s="10" t="s">
        <v>246</v>
      </c>
      <c r="C374" s="11" t="s">
        <v>12</v>
      </c>
      <c r="D374" s="11" t="s">
        <v>369</v>
      </c>
      <c r="E374" s="34" t="s">
        <v>378</v>
      </c>
      <c r="F374" s="11" t="s">
        <v>15</v>
      </c>
      <c r="G374" s="11">
        <v>12</v>
      </c>
      <c r="H374" s="11" t="s">
        <v>371</v>
      </c>
      <c r="I374" s="6">
        <f t="shared" si="35"/>
        <v>2</v>
      </c>
      <c r="J374" s="32" t="s">
        <v>47</v>
      </c>
      <c r="K374" s="32">
        <v>50</v>
      </c>
      <c r="L374" s="64">
        <v>5.5</v>
      </c>
      <c r="M374" s="32">
        <f t="shared" si="36"/>
        <v>0.24</v>
      </c>
      <c r="N374" s="24" t="s">
        <v>35</v>
      </c>
      <c r="O374" s="7"/>
      <c r="P374" s="29" t="s">
        <v>48</v>
      </c>
      <c r="Q374">
        <f t="shared" si="37"/>
        <v>12</v>
      </c>
      <c r="R374">
        <f t="shared" si="38"/>
        <v>50</v>
      </c>
      <c r="S374">
        <f t="shared" si="39"/>
        <v>0.24</v>
      </c>
      <c r="T374">
        <f t="shared" si="40"/>
        <v>24</v>
      </c>
      <c r="U374">
        <f t="shared" si="41"/>
        <v>24</v>
      </c>
    </row>
    <row r="375" spans="1:21" ht="28.8" x14ac:dyDescent="0.3">
      <c r="A375" s="9">
        <v>44908</v>
      </c>
      <c r="B375" s="10" t="s">
        <v>246</v>
      </c>
      <c r="C375" s="11" t="s">
        <v>235</v>
      </c>
      <c r="D375" s="11" t="s">
        <v>369</v>
      </c>
      <c r="E375" s="34" t="s">
        <v>379</v>
      </c>
      <c r="F375" s="11" t="s">
        <v>15</v>
      </c>
      <c r="G375" s="11">
        <v>12</v>
      </c>
      <c r="H375" s="11" t="s">
        <v>371</v>
      </c>
      <c r="I375" s="6">
        <f t="shared" si="35"/>
        <v>2</v>
      </c>
      <c r="J375" s="32" t="s">
        <v>47</v>
      </c>
      <c r="K375" s="32">
        <v>50</v>
      </c>
      <c r="L375" s="64">
        <v>5.5</v>
      </c>
      <c r="M375" s="32">
        <f t="shared" si="36"/>
        <v>0.24</v>
      </c>
      <c r="N375" s="24" t="s">
        <v>35</v>
      </c>
      <c r="O375" s="7"/>
      <c r="P375" s="29" t="s">
        <v>48</v>
      </c>
      <c r="Q375">
        <f t="shared" si="37"/>
        <v>12</v>
      </c>
      <c r="R375">
        <f t="shared" si="38"/>
        <v>50</v>
      </c>
      <c r="S375">
        <f t="shared" si="39"/>
        <v>0.24</v>
      </c>
      <c r="T375">
        <f t="shared" si="40"/>
        <v>24</v>
      </c>
      <c r="U375">
        <f t="shared" si="41"/>
        <v>24</v>
      </c>
    </row>
    <row r="376" spans="1:21" hidden="1" x14ac:dyDescent="0.3">
      <c r="A376" s="9">
        <v>44909</v>
      </c>
      <c r="B376" s="10" t="s">
        <v>246</v>
      </c>
      <c r="C376" s="11" t="s">
        <v>20</v>
      </c>
      <c r="D376" s="11" t="s">
        <v>258</v>
      </c>
      <c r="E376" s="34" t="s">
        <v>259</v>
      </c>
      <c r="F376" s="11" t="s">
        <v>211</v>
      </c>
      <c r="G376" s="11">
        <v>80</v>
      </c>
      <c r="H376" s="11" t="s">
        <v>16</v>
      </c>
      <c r="I376" s="6">
        <f t="shared" si="35"/>
        <v>3.75</v>
      </c>
      <c r="J376" s="32" t="s">
        <v>51</v>
      </c>
      <c r="K376" s="37">
        <v>100</v>
      </c>
      <c r="L376" s="64">
        <v>5.5</v>
      </c>
      <c r="M376" s="32">
        <f t="shared" si="36"/>
        <v>0.8</v>
      </c>
      <c r="N376" s="21" t="s">
        <v>18</v>
      </c>
      <c r="O376" s="7"/>
      <c r="P376" s="25" t="s">
        <v>52</v>
      </c>
      <c r="Q376">
        <f t="shared" si="37"/>
        <v>80</v>
      </c>
      <c r="R376">
        <f t="shared" si="38"/>
        <v>100</v>
      </c>
      <c r="S376">
        <f t="shared" si="39"/>
        <v>0.8</v>
      </c>
      <c r="T376">
        <f t="shared" si="40"/>
        <v>300</v>
      </c>
      <c r="U376">
        <f t="shared" si="41"/>
        <v>300</v>
      </c>
    </row>
    <row r="377" spans="1:21" hidden="1" x14ac:dyDescent="0.3">
      <c r="A377" s="9">
        <v>44909</v>
      </c>
      <c r="B377" s="10" t="s">
        <v>246</v>
      </c>
      <c r="C377" s="11" t="s">
        <v>20</v>
      </c>
      <c r="D377" s="11" t="s">
        <v>375</v>
      </c>
      <c r="E377" s="34" t="s">
        <v>383</v>
      </c>
      <c r="F377" s="11" t="s">
        <v>15</v>
      </c>
      <c r="G377" s="11">
        <v>50</v>
      </c>
      <c r="H377" s="11" t="s">
        <v>16</v>
      </c>
      <c r="I377" s="6">
        <f t="shared" si="35"/>
        <v>3.75</v>
      </c>
      <c r="J377" s="32" t="s">
        <v>377</v>
      </c>
      <c r="K377" s="32">
        <v>50</v>
      </c>
      <c r="L377" s="64">
        <v>5.5</v>
      </c>
      <c r="M377" s="32">
        <f t="shared" si="36"/>
        <v>1</v>
      </c>
      <c r="N377" s="22" t="s">
        <v>30</v>
      </c>
      <c r="O377" s="7"/>
      <c r="P377" s="31" t="s">
        <v>31</v>
      </c>
      <c r="Q377">
        <f t="shared" si="37"/>
        <v>50</v>
      </c>
      <c r="R377">
        <f t="shared" si="38"/>
        <v>50</v>
      </c>
      <c r="S377">
        <f t="shared" si="39"/>
        <v>1</v>
      </c>
      <c r="T377">
        <f t="shared" si="40"/>
        <v>187.5</v>
      </c>
      <c r="U377">
        <f t="shared" si="41"/>
        <v>187.5</v>
      </c>
    </row>
    <row r="378" spans="1:21" ht="28.8" x14ac:dyDescent="0.3">
      <c r="A378" s="9">
        <v>44909</v>
      </c>
      <c r="B378" s="10" t="s">
        <v>246</v>
      </c>
      <c r="C378" s="11" t="s">
        <v>12</v>
      </c>
      <c r="D378" s="11" t="s">
        <v>369</v>
      </c>
      <c r="E378" s="34" t="s">
        <v>381</v>
      </c>
      <c r="F378" s="11" t="s">
        <v>15</v>
      </c>
      <c r="G378" s="11">
        <v>12</v>
      </c>
      <c r="H378" s="11" t="s">
        <v>371</v>
      </c>
      <c r="I378" s="6">
        <f t="shared" si="35"/>
        <v>2</v>
      </c>
      <c r="J378" s="32" t="s">
        <v>47</v>
      </c>
      <c r="K378" s="32">
        <v>50</v>
      </c>
      <c r="L378" s="64">
        <v>5.5</v>
      </c>
      <c r="M378" s="32">
        <f t="shared" si="36"/>
        <v>0.24</v>
      </c>
      <c r="N378" s="24" t="s">
        <v>35</v>
      </c>
      <c r="O378" s="7"/>
      <c r="P378" s="29" t="s">
        <v>48</v>
      </c>
      <c r="Q378">
        <f t="shared" si="37"/>
        <v>12</v>
      </c>
      <c r="R378">
        <f t="shared" si="38"/>
        <v>50</v>
      </c>
      <c r="S378">
        <f t="shared" si="39"/>
        <v>0.24</v>
      </c>
      <c r="T378">
        <f t="shared" si="40"/>
        <v>24</v>
      </c>
      <c r="U378">
        <f t="shared" si="41"/>
        <v>24</v>
      </c>
    </row>
    <row r="379" spans="1:21" ht="28.8" x14ac:dyDescent="0.3">
      <c r="A379" s="9">
        <v>44909</v>
      </c>
      <c r="B379" s="10" t="s">
        <v>246</v>
      </c>
      <c r="C379" s="11" t="s">
        <v>235</v>
      </c>
      <c r="D379" s="11" t="s">
        <v>369</v>
      </c>
      <c r="E379" s="34" t="s">
        <v>382</v>
      </c>
      <c r="F379" s="11" t="s">
        <v>15</v>
      </c>
      <c r="G379" s="11">
        <v>12</v>
      </c>
      <c r="H379" s="11" t="s">
        <v>371</v>
      </c>
      <c r="I379" s="6">
        <f t="shared" si="35"/>
        <v>2</v>
      </c>
      <c r="J379" s="32" t="s">
        <v>47</v>
      </c>
      <c r="K379" s="32">
        <v>50</v>
      </c>
      <c r="L379" s="64">
        <v>5.5</v>
      </c>
      <c r="M379" s="32">
        <f t="shared" si="36"/>
        <v>0.24</v>
      </c>
      <c r="N379" s="24" t="s">
        <v>35</v>
      </c>
      <c r="O379" s="7"/>
      <c r="P379" s="29" t="s">
        <v>48</v>
      </c>
      <c r="Q379">
        <f t="shared" si="37"/>
        <v>12</v>
      </c>
      <c r="R379">
        <f t="shared" si="38"/>
        <v>50</v>
      </c>
      <c r="S379">
        <f t="shared" si="39"/>
        <v>0.24</v>
      </c>
      <c r="T379">
        <f t="shared" si="40"/>
        <v>24</v>
      </c>
      <c r="U379">
        <f t="shared" si="41"/>
        <v>24</v>
      </c>
    </row>
    <row r="380" spans="1:21" ht="28.8" hidden="1" x14ac:dyDescent="0.3">
      <c r="A380" s="9">
        <v>44910</v>
      </c>
      <c r="B380" s="10" t="s">
        <v>246</v>
      </c>
      <c r="C380" s="11" t="s">
        <v>20</v>
      </c>
      <c r="D380" s="11" t="s">
        <v>369</v>
      </c>
      <c r="E380" s="34" t="s">
        <v>384</v>
      </c>
      <c r="F380" s="11" t="s">
        <v>15</v>
      </c>
      <c r="G380" s="11">
        <v>12</v>
      </c>
      <c r="H380" s="11" t="s">
        <v>371</v>
      </c>
      <c r="I380" s="6">
        <f t="shared" si="35"/>
        <v>2</v>
      </c>
      <c r="J380" s="32" t="s">
        <v>34</v>
      </c>
      <c r="K380" s="32">
        <v>50</v>
      </c>
      <c r="L380" s="64">
        <v>5.5</v>
      </c>
      <c r="M380" s="32">
        <f t="shared" si="36"/>
        <v>0.24</v>
      </c>
      <c r="N380" s="24" t="s">
        <v>35</v>
      </c>
      <c r="O380" s="7"/>
      <c r="P380" s="29" t="s">
        <v>36</v>
      </c>
      <c r="Q380">
        <f t="shared" si="37"/>
        <v>12</v>
      </c>
      <c r="R380">
        <f t="shared" si="38"/>
        <v>50</v>
      </c>
      <c r="S380">
        <f t="shared" si="39"/>
        <v>0.24</v>
      </c>
      <c r="T380">
        <f t="shared" si="40"/>
        <v>24</v>
      </c>
      <c r="U380">
        <f t="shared" si="41"/>
        <v>24</v>
      </c>
    </row>
    <row r="381" spans="1:21" ht="43.2" hidden="1" x14ac:dyDescent="0.3">
      <c r="A381" s="9">
        <v>44910</v>
      </c>
      <c r="B381" s="10" t="s">
        <v>246</v>
      </c>
      <c r="C381" s="11" t="s">
        <v>20</v>
      </c>
      <c r="D381" s="11" t="s">
        <v>247</v>
      </c>
      <c r="E381" s="34" t="s">
        <v>264</v>
      </c>
      <c r="F381" s="11" t="s">
        <v>15</v>
      </c>
      <c r="G381" s="11">
        <v>96</v>
      </c>
      <c r="H381" s="11" t="s">
        <v>249</v>
      </c>
      <c r="I381" s="6">
        <f t="shared" si="35"/>
        <v>8.25</v>
      </c>
      <c r="J381" s="32" t="s">
        <v>250</v>
      </c>
      <c r="K381" s="37">
        <v>100</v>
      </c>
      <c r="L381" s="37">
        <v>5.5</v>
      </c>
      <c r="M381" s="32">
        <f t="shared" si="36"/>
        <v>0.96</v>
      </c>
      <c r="N381" s="23" t="s">
        <v>251</v>
      </c>
      <c r="O381" s="7"/>
      <c r="P381" s="30" t="s">
        <v>252</v>
      </c>
      <c r="Q381">
        <f t="shared" si="37"/>
        <v>96</v>
      </c>
      <c r="R381">
        <f t="shared" si="38"/>
        <v>100</v>
      </c>
      <c r="S381">
        <f t="shared" si="39"/>
        <v>0.96</v>
      </c>
      <c r="T381">
        <f t="shared" si="40"/>
        <v>792</v>
      </c>
      <c r="U381">
        <f t="shared" si="41"/>
        <v>792</v>
      </c>
    </row>
    <row r="382" spans="1:21" ht="28.8" hidden="1" x14ac:dyDescent="0.3">
      <c r="A382" s="9">
        <v>44910</v>
      </c>
      <c r="B382" s="10" t="s">
        <v>246</v>
      </c>
      <c r="C382" s="11" t="s">
        <v>82</v>
      </c>
      <c r="D382" s="11" t="s">
        <v>369</v>
      </c>
      <c r="E382" s="34" t="s">
        <v>385</v>
      </c>
      <c r="F382" s="11" t="s">
        <v>15</v>
      </c>
      <c r="G382" s="11">
        <v>12</v>
      </c>
      <c r="H382" s="11" t="s">
        <v>371</v>
      </c>
      <c r="I382" s="6">
        <f t="shared" si="35"/>
        <v>2</v>
      </c>
      <c r="J382" s="32" t="s">
        <v>34</v>
      </c>
      <c r="K382" s="32">
        <v>50</v>
      </c>
      <c r="L382" s="64">
        <v>5.5</v>
      </c>
      <c r="M382" s="32">
        <f t="shared" si="36"/>
        <v>0.24</v>
      </c>
      <c r="N382" s="24" t="s">
        <v>35</v>
      </c>
      <c r="O382" s="7"/>
      <c r="P382" s="29" t="s">
        <v>36</v>
      </c>
      <c r="Q382">
        <f t="shared" si="37"/>
        <v>12</v>
      </c>
      <c r="R382">
        <f t="shared" si="38"/>
        <v>50</v>
      </c>
      <c r="S382">
        <f t="shared" si="39"/>
        <v>0.24</v>
      </c>
      <c r="T382">
        <f t="shared" si="40"/>
        <v>24</v>
      </c>
      <c r="U382">
        <f t="shared" si="41"/>
        <v>24</v>
      </c>
    </row>
    <row r="383" spans="1:21" ht="28.8" hidden="1" x14ac:dyDescent="0.3">
      <c r="A383" s="9">
        <v>44910</v>
      </c>
      <c r="B383" s="10" t="s">
        <v>246</v>
      </c>
      <c r="C383" s="11" t="s">
        <v>12</v>
      </c>
      <c r="D383" s="11" t="s">
        <v>369</v>
      </c>
      <c r="E383" s="34" t="s">
        <v>387</v>
      </c>
      <c r="F383" s="11" t="s">
        <v>15</v>
      </c>
      <c r="G383" s="11">
        <v>12</v>
      </c>
      <c r="H383" s="11" t="s">
        <v>371</v>
      </c>
      <c r="I383" s="6">
        <f t="shared" si="35"/>
        <v>2</v>
      </c>
      <c r="J383" s="32" t="s">
        <v>34</v>
      </c>
      <c r="K383" s="32">
        <v>50</v>
      </c>
      <c r="L383" s="64">
        <v>5.5</v>
      </c>
      <c r="M383" s="32">
        <f t="shared" si="36"/>
        <v>0.24</v>
      </c>
      <c r="N383" s="24" t="s">
        <v>35</v>
      </c>
      <c r="O383" s="7"/>
      <c r="P383" s="29" t="s">
        <v>36</v>
      </c>
      <c r="Q383">
        <f t="shared" si="37"/>
        <v>12</v>
      </c>
      <c r="R383">
        <f t="shared" si="38"/>
        <v>50</v>
      </c>
      <c r="S383">
        <f t="shared" si="39"/>
        <v>0.24</v>
      </c>
      <c r="T383">
        <f t="shared" si="40"/>
        <v>24</v>
      </c>
      <c r="U383">
        <f t="shared" si="41"/>
        <v>24</v>
      </c>
    </row>
    <row r="384" spans="1:21" ht="28.8" hidden="1" x14ac:dyDescent="0.3">
      <c r="A384" s="9">
        <v>44910</v>
      </c>
      <c r="B384" s="10" t="s">
        <v>246</v>
      </c>
      <c r="C384" s="11" t="s">
        <v>235</v>
      </c>
      <c r="D384" s="11" t="s">
        <v>369</v>
      </c>
      <c r="E384" s="34" t="s">
        <v>386</v>
      </c>
      <c r="F384" s="11" t="s">
        <v>15</v>
      </c>
      <c r="G384" s="11">
        <v>12</v>
      </c>
      <c r="H384" s="11" t="s">
        <v>371</v>
      </c>
      <c r="I384" s="6">
        <f t="shared" si="35"/>
        <v>2</v>
      </c>
      <c r="J384" s="32" t="s">
        <v>34</v>
      </c>
      <c r="K384" s="32">
        <v>50</v>
      </c>
      <c r="L384" s="64">
        <v>5.5</v>
      </c>
      <c r="M384" s="32">
        <f t="shared" si="36"/>
        <v>0.24</v>
      </c>
      <c r="N384" s="24" t="s">
        <v>35</v>
      </c>
      <c r="O384" s="7"/>
      <c r="P384" s="29" t="s">
        <v>36</v>
      </c>
      <c r="Q384">
        <f t="shared" si="37"/>
        <v>12</v>
      </c>
      <c r="R384">
        <f t="shared" si="38"/>
        <v>50</v>
      </c>
      <c r="S384">
        <f t="shared" si="39"/>
        <v>0.24</v>
      </c>
      <c r="T384">
        <f t="shared" si="40"/>
        <v>24</v>
      </c>
      <c r="U384">
        <f t="shared" si="41"/>
        <v>24</v>
      </c>
    </row>
    <row r="385" spans="1:21" ht="28.8" x14ac:dyDescent="0.3">
      <c r="A385" s="9">
        <v>44911</v>
      </c>
      <c r="B385" s="10" t="s">
        <v>246</v>
      </c>
      <c r="C385" s="11" t="s">
        <v>20</v>
      </c>
      <c r="D385" s="11" t="s">
        <v>369</v>
      </c>
      <c r="E385" s="34" t="s">
        <v>389</v>
      </c>
      <c r="F385" s="11" t="s">
        <v>15</v>
      </c>
      <c r="G385" s="11">
        <v>12</v>
      </c>
      <c r="H385" s="11" t="s">
        <v>371</v>
      </c>
      <c r="I385" s="6">
        <f t="shared" si="35"/>
        <v>2</v>
      </c>
      <c r="J385" s="32" t="s">
        <v>47</v>
      </c>
      <c r="K385" s="32">
        <v>50</v>
      </c>
      <c r="L385" s="64">
        <v>5.5</v>
      </c>
      <c r="M385" s="32">
        <f t="shared" si="36"/>
        <v>0.24</v>
      </c>
      <c r="N385" s="24" t="s">
        <v>35</v>
      </c>
      <c r="O385" s="7"/>
      <c r="P385" s="29" t="s">
        <v>48</v>
      </c>
      <c r="Q385">
        <f t="shared" si="37"/>
        <v>12</v>
      </c>
      <c r="R385">
        <f t="shared" si="38"/>
        <v>50</v>
      </c>
      <c r="S385">
        <f t="shared" si="39"/>
        <v>0.24</v>
      </c>
      <c r="T385">
        <f t="shared" si="40"/>
        <v>24</v>
      </c>
      <c r="U385">
        <f t="shared" si="41"/>
        <v>24</v>
      </c>
    </row>
    <row r="386" spans="1:21" ht="28.8" x14ac:dyDescent="0.3">
      <c r="A386" s="9">
        <v>44911</v>
      </c>
      <c r="B386" s="10" t="s">
        <v>246</v>
      </c>
      <c r="C386" s="11" t="s">
        <v>82</v>
      </c>
      <c r="D386" s="11" t="s">
        <v>369</v>
      </c>
      <c r="E386" s="34" t="s">
        <v>390</v>
      </c>
      <c r="F386" s="11" t="s">
        <v>15</v>
      </c>
      <c r="G386" s="11">
        <v>12</v>
      </c>
      <c r="H386" s="11" t="s">
        <v>371</v>
      </c>
      <c r="I386" s="6">
        <f t="shared" ref="I386:I449" si="42">H386*24</f>
        <v>2</v>
      </c>
      <c r="J386" s="32" t="s">
        <v>47</v>
      </c>
      <c r="K386" s="32">
        <v>50</v>
      </c>
      <c r="L386" s="64">
        <v>5.5</v>
      </c>
      <c r="M386" s="32">
        <f t="shared" ref="M386:M449" si="43">G386/K386</f>
        <v>0.24</v>
      </c>
      <c r="N386" s="24" t="s">
        <v>35</v>
      </c>
      <c r="O386" s="7"/>
      <c r="P386" s="29" t="s">
        <v>48</v>
      </c>
      <c r="Q386">
        <f t="shared" ref="Q386:Q449" si="44">G386</f>
        <v>12</v>
      </c>
      <c r="R386">
        <f t="shared" ref="R386:R449" si="45">K386</f>
        <v>50</v>
      </c>
      <c r="S386">
        <f t="shared" ref="S386:S449" si="46">Q386/R386</f>
        <v>0.24</v>
      </c>
      <c r="T386">
        <f t="shared" ref="T386:T449" si="47">Q386*I386</f>
        <v>24</v>
      </c>
      <c r="U386">
        <f t="shared" ref="U386:U449" si="48">G386*I386</f>
        <v>24</v>
      </c>
    </row>
    <row r="387" spans="1:21" ht="28.8" x14ac:dyDescent="0.3">
      <c r="A387" s="9">
        <v>44911</v>
      </c>
      <c r="B387" s="10" t="s">
        <v>246</v>
      </c>
      <c r="C387" s="11" t="s">
        <v>12</v>
      </c>
      <c r="D387" s="11" t="s">
        <v>369</v>
      </c>
      <c r="E387" s="34" t="s">
        <v>388</v>
      </c>
      <c r="F387" s="11" t="s">
        <v>15</v>
      </c>
      <c r="G387" s="11">
        <v>12</v>
      </c>
      <c r="H387" s="11" t="s">
        <v>371</v>
      </c>
      <c r="I387" s="6">
        <f t="shared" si="42"/>
        <v>2</v>
      </c>
      <c r="J387" s="32" t="s">
        <v>47</v>
      </c>
      <c r="K387" s="32">
        <v>50</v>
      </c>
      <c r="L387" s="64">
        <v>5.5</v>
      </c>
      <c r="M387" s="32">
        <f t="shared" si="43"/>
        <v>0.24</v>
      </c>
      <c r="N387" s="24" t="s">
        <v>35</v>
      </c>
      <c r="O387" s="7"/>
      <c r="P387" s="29" t="s">
        <v>48</v>
      </c>
      <c r="Q387">
        <f t="shared" si="44"/>
        <v>12</v>
      </c>
      <c r="R387">
        <f t="shared" si="45"/>
        <v>50</v>
      </c>
      <c r="S387">
        <f t="shared" si="46"/>
        <v>0.24</v>
      </c>
      <c r="T387">
        <f t="shared" si="47"/>
        <v>24</v>
      </c>
      <c r="U387">
        <f t="shared" si="48"/>
        <v>24</v>
      </c>
    </row>
    <row r="388" spans="1:21" ht="28.8" x14ac:dyDescent="0.3">
      <c r="A388" s="9">
        <v>44911</v>
      </c>
      <c r="B388" s="10" t="s">
        <v>246</v>
      </c>
      <c r="C388" s="11" t="s">
        <v>235</v>
      </c>
      <c r="D388" s="11" t="s">
        <v>369</v>
      </c>
      <c r="E388" s="34" t="s">
        <v>391</v>
      </c>
      <c r="F388" s="11" t="s">
        <v>15</v>
      </c>
      <c r="G388" s="11">
        <v>12</v>
      </c>
      <c r="H388" s="11" t="s">
        <v>371</v>
      </c>
      <c r="I388" s="6">
        <f t="shared" si="42"/>
        <v>2</v>
      </c>
      <c r="J388" s="32" t="s">
        <v>47</v>
      </c>
      <c r="K388" s="32">
        <v>50</v>
      </c>
      <c r="L388" s="64">
        <v>5.5</v>
      </c>
      <c r="M388" s="32">
        <f t="shared" si="43"/>
        <v>0.24</v>
      </c>
      <c r="N388" s="24" t="s">
        <v>35</v>
      </c>
      <c r="O388" s="7"/>
      <c r="P388" s="29" t="s">
        <v>48</v>
      </c>
      <c r="Q388">
        <f t="shared" si="44"/>
        <v>12</v>
      </c>
      <c r="R388">
        <f t="shared" si="45"/>
        <v>50</v>
      </c>
      <c r="S388">
        <f t="shared" si="46"/>
        <v>0.24</v>
      </c>
      <c r="T388">
        <f t="shared" si="47"/>
        <v>24</v>
      </c>
      <c r="U388">
        <f t="shared" si="48"/>
        <v>24</v>
      </c>
    </row>
    <row r="389" spans="1:21" ht="28.8" x14ac:dyDescent="0.3">
      <c r="A389" s="9">
        <v>44914</v>
      </c>
      <c r="B389" s="10" t="s">
        <v>246</v>
      </c>
      <c r="C389" s="11" t="s">
        <v>20</v>
      </c>
      <c r="D389" s="11" t="s">
        <v>369</v>
      </c>
      <c r="E389" s="34" t="s">
        <v>392</v>
      </c>
      <c r="F389" s="11" t="s">
        <v>15</v>
      </c>
      <c r="G389" s="11">
        <v>12</v>
      </c>
      <c r="H389" s="11" t="s">
        <v>371</v>
      </c>
      <c r="I389" s="6">
        <f t="shared" si="42"/>
        <v>2</v>
      </c>
      <c r="J389" s="32" t="s">
        <v>47</v>
      </c>
      <c r="K389" s="32">
        <v>50</v>
      </c>
      <c r="L389" s="64">
        <v>5.5</v>
      </c>
      <c r="M389" s="32">
        <f t="shared" si="43"/>
        <v>0.24</v>
      </c>
      <c r="N389" s="24" t="s">
        <v>35</v>
      </c>
      <c r="O389" s="7"/>
      <c r="P389" s="29" t="s">
        <v>48</v>
      </c>
      <c r="Q389">
        <f t="shared" si="44"/>
        <v>12</v>
      </c>
      <c r="R389">
        <f t="shared" si="45"/>
        <v>50</v>
      </c>
      <c r="S389">
        <f t="shared" si="46"/>
        <v>0.24</v>
      </c>
      <c r="T389">
        <f t="shared" si="47"/>
        <v>24</v>
      </c>
      <c r="U389">
        <f t="shared" si="48"/>
        <v>24</v>
      </c>
    </row>
    <row r="390" spans="1:21" ht="28.8" x14ac:dyDescent="0.3">
      <c r="A390" s="9">
        <v>44914</v>
      </c>
      <c r="B390" s="10" t="s">
        <v>246</v>
      </c>
      <c r="C390" s="11" t="s">
        <v>82</v>
      </c>
      <c r="D390" s="11" t="s">
        <v>369</v>
      </c>
      <c r="E390" s="34" t="s">
        <v>393</v>
      </c>
      <c r="F390" s="11" t="s">
        <v>15</v>
      </c>
      <c r="G390" s="11">
        <v>12</v>
      </c>
      <c r="H390" s="11" t="s">
        <v>371</v>
      </c>
      <c r="I390" s="6">
        <f t="shared" si="42"/>
        <v>2</v>
      </c>
      <c r="J390" s="32" t="s">
        <v>47</v>
      </c>
      <c r="K390" s="32">
        <v>50</v>
      </c>
      <c r="L390" s="64">
        <v>5.5</v>
      </c>
      <c r="M390" s="32">
        <f t="shared" si="43"/>
        <v>0.24</v>
      </c>
      <c r="N390" s="24" t="s">
        <v>35</v>
      </c>
      <c r="O390" s="7"/>
      <c r="P390" s="29" t="s">
        <v>48</v>
      </c>
      <c r="Q390">
        <f t="shared" si="44"/>
        <v>12</v>
      </c>
      <c r="R390">
        <f t="shared" si="45"/>
        <v>50</v>
      </c>
      <c r="S390">
        <f t="shared" si="46"/>
        <v>0.24</v>
      </c>
      <c r="T390">
        <f t="shared" si="47"/>
        <v>24</v>
      </c>
      <c r="U390">
        <f t="shared" si="48"/>
        <v>24</v>
      </c>
    </row>
    <row r="391" spans="1:21" ht="28.8" x14ac:dyDescent="0.3">
      <c r="A391" s="9">
        <v>44914</v>
      </c>
      <c r="B391" s="10" t="s">
        <v>246</v>
      </c>
      <c r="C391" s="11" t="s">
        <v>12</v>
      </c>
      <c r="D391" s="11" t="s">
        <v>369</v>
      </c>
      <c r="E391" s="34" t="s">
        <v>394</v>
      </c>
      <c r="F391" s="11" t="s">
        <v>15</v>
      </c>
      <c r="G391" s="11">
        <v>12</v>
      </c>
      <c r="H391" s="11" t="s">
        <v>371</v>
      </c>
      <c r="I391" s="6">
        <f t="shared" si="42"/>
        <v>2</v>
      </c>
      <c r="J391" s="32" t="s">
        <v>47</v>
      </c>
      <c r="K391" s="32">
        <v>50</v>
      </c>
      <c r="L391" s="64">
        <v>5.5</v>
      </c>
      <c r="M391" s="32">
        <f t="shared" si="43"/>
        <v>0.24</v>
      </c>
      <c r="N391" s="24" t="s">
        <v>35</v>
      </c>
      <c r="O391" s="7"/>
      <c r="P391" s="29" t="s">
        <v>48</v>
      </c>
      <c r="Q391">
        <f t="shared" si="44"/>
        <v>12</v>
      </c>
      <c r="R391">
        <f t="shared" si="45"/>
        <v>50</v>
      </c>
      <c r="S391">
        <f t="shared" si="46"/>
        <v>0.24</v>
      </c>
      <c r="T391">
        <f t="shared" si="47"/>
        <v>24</v>
      </c>
      <c r="U391">
        <f t="shared" si="48"/>
        <v>24</v>
      </c>
    </row>
    <row r="392" spans="1:21" ht="28.8" x14ac:dyDescent="0.3">
      <c r="A392" s="9">
        <v>44914</v>
      </c>
      <c r="B392" s="10" t="s">
        <v>246</v>
      </c>
      <c r="C392" s="11" t="s">
        <v>235</v>
      </c>
      <c r="D392" s="11" t="s">
        <v>369</v>
      </c>
      <c r="E392" s="34" t="s">
        <v>395</v>
      </c>
      <c r="F392" s="11" t="s">
        <v>15</v>
      </c>
      <c r="G392" s="11">
        <v>12</v>
      </c>
      <c r="H392" s="11" t="s">
        <v>371</v>
      </c>
      <c r="I392" s="6">
        <f t="shared" si="42"/>
        <v>2</v>
      </c>
      <c r="J392" s="32" t="s">
        <v>47</v>
      </c>
      <c r="K392" s="32">
        <v>50</v>
      </c>
      <c r="L392" s="64">
        <v>5.5</v>
      </c>
      <c r="M392" s="32">
        <f t="shared" si="43"/>
        <v>0.24</v>
      </c>
      <c r="N392" s="24" t="s">
        <v>35</v>
      </c>
      <c r="O392" s="7"/>
      <c r="P392" s="29" t="s">
        <v>48</v>
      </c>
      <c r="Q392">
        <f t="shared" si="44"/>
        <v>12</v>
      </c>
      <c r="R392">
        <f t="shared" si="45"/>
        <v>50</v>
      </c>
      <c r="S392">
        <f t="shared" si="46"/>
        <v>0.24</v>
      </c>
      <c r="T392">
        <f t="shared" si="47"/>
        <v>24</v>
      </c>
      <c r="U392">
        <f t="shared" si="48"/>
        <v>24</v>
      </c>
    </row>
    <row r="393" spans="1:21" hidden="1" x14ac:dyDescent="0.3">
      <c r="A393" s="9">
        <v>44916</v>
      </c>
      <c r="B393" s="10" t="s">
        <v>246</v>
      </c>
      <c r="C393" s="11" t="s">
        <v>242</v>
      </c>
      <c r="D393" s="11" t="s">
        <v>258</v>
      </c>
      <c r="E393" s="34" t="s">
        <v>396</v>
      </c>
      <c r="F393" s="11" t="s">
        <v>244</v>
      </c>
      <c r="G393" s="11">
        <v>85</v>
      </c>
      <c r="H393" s="11" t="s">
        <v>245</v>
      </c>
      <c r="I393" s="6">
        <f t="shared" si="42"/>
        <v>2.75</v>
      </c>
      <c r="J393" s="32" t="s">
        <v>114</v>
      </c>
      <c r="K393" s="37">
        <v>100</v>
      </c>
      <c r="L393" s="64">
        <v>5.5</v>
      </c>
      <c r="M393" s="32">
        <f t="shared" si="43"/>
        <v>0.85</v>
      </c>
      <c r="N393" s="21" t="s">
        <v>18</v>
      </c>
      <c r="O393" s="7"/>
      <c r="P393" s="25" t="s">
        <v>52</v>
      </c>
      <c r="Q393">
        <f t="shared" si="44"/>
        <v>85</v>
      </c>
      <c r="R393">
        <f t="shared" si="45"/>
        <v>100</v>
      </c>
      <c r="S393">
        <f t="shared" si="46"/>
        <v>0.85</v>
      </c>
      <c r="T393">
        <f t="shared" si="47"/>
        <v>233.75</v>
      </c>
      <c r="U393">
        <f t="shared" si="48"/>
        <v>233.75</v>
      </c>
    </row>
    <row r="394" spans="1:21" x14ac:dyDescent="0.3">
      <c r="A394" s="13">
        <v>44935</v>
      </c>
      <c r="B394" s="14" t="s">
        <v>397</v>
      </c>
      <c r="C394" s="15" t="s">
        <v>20</v>
      </c>
      <c r="D394" s="15" t="s">
        <v>398</v>
      </c>
      <c r="E394" s="35" t="s">
        <v>399</v>
      </c>
      <c r="F394" s="15" t="s">
        <v>263</v>
      </c>
      <c r="G394" s="15">
        <v>50</v>
      </c>
      <c r="H394" s="15" t="s">
        <v>58</v>
      </c>
      <c r="I394" s="6">
        <f t="shared" si="42"/>
        <v>1.75</v>
      </c>
      <c r="J394" s="32" t="s">
        <v>400</v>
      </c>
      <c r="K394" s="32">
        <v>50</v>
      </c>
      <c r="L394" s="64">
        <v>5.5</v>
      </c>
      <c r="M394" s="32">
        <f t="shared" si="43"/>
        <v>1</v>
      </c>
      <c r="N394" s="21" t="s">
        <v>18</v>
      </c>
      <c r="O394" s="7"/>
      <c r="P394" s="25" t="s">
        <v>401</v>
      </c>
      <c r="Q394">
        <f t="shared" si="44"/>
        <v>50</v>
      </c>
      <c r="R394">
        <f t="shared" si="45"/>
        <v>50</v>
      </c>
      <c r="S394">
        <f t="shared" si="46"/>
        <v>1</v>
      </c>
      <c r="T394">
        <f t="shared" si="47"/>
        <v>87.5</v>
      </c>
      <c r="U394">
        <f t="shared" si="48"/>
        <v>87.5</v>
      </c>
    </row>
    <row r="395" spans="1:21" ht="43.2" hidden="1" x14ac:dyDescent="0.3">
      <c r="A395" s="13">
        <v>44935</v>
      </c>
      <c r="B395" s="14" t="s">
        <v>397</v>
      </c>
      <c r="C395" s="15" t="s">
        <v>20</v>
      </c>
      <c r="D395" s="15" t="s">
        <v>402</v>
      </c>
      <c r="E395" s="35" t="s">
        <v>403</v>
      </c>
      <c r="F395" s="15" t="s">
        <v>15</v>
      </c>
      <c r="G395" s="15">
        <v>65</v>
      </c>
      <c r="H395" s="15" t="s">
        <v>28</v>
      </c>
      <c r="I395" s="6">
        <f t="shared" si="42"/>
        <v>8</v>
      </c>
      <c r="J395" s="32" t="s">
        <v>404</v>
      </c>
      <c r="K395" s="37">
        <v>100</v>
      </c>
      <c r="L395" s="37">
        <v>5.5</v>
      </c>
      <c r="M395" s="32">
        <f t="shared" si="43"/>
        <v>0.65</v>
      </c>
      <c r="N395" s="23" t="s">
        <v>251</v>
      </c>
      <c r="O395" s="7"/>
      <c r="P395" s="30" t="s">
        <v>252</v>
      </c>
      <c r="Q395">
        <f t="shared" si="44"/>
        <v>65</v>
      </c>
      <c r="R395">
        <f t="shared" si="45"/>
        <v>100</v>
      </c>
      <c r="S395">
        <f t="shared" si="46"/>
        <v>0.65</v>
      </c>
      <c r="T395">
        <f t="shared" si="47"/>
        <v>520</v>
      </c>
      <c r="U395">
        <f t="shared" si="48"/>
        <v>520</v>
      </c>
    </row>
    <row r="396" spans="1:21" x14ac:dyDescent="0.3">
      <c r="A396" s="13">
        <v>44935</v>
      </c>
      <c r="B396" s="14" t="s">
        <v>397</v>
      </c>
      <c r="C396" s="15" t="s">
        <v>82</v>
      </c>
      <c r="D396" s="15" t="s">
        <v>398</v>
      </c>
      <c r="E396" s="35" t="s">
        <v>405</v>
      </c>
      <c r="F396" s="15" t="s">
        <v>211</v>
      </c>
      <c r="G396" s="15">
        <v>50</v>
      </c>
      <c r="H396" s="15" t="s">
        <v>58</v>
      </c>
      <c r="I396" s="6">
        <f t="shared" si="42"/>
        <v>1.75</v>
      </c>
      <c r="J396" s="32" t="s">
        <v>400</v>
      </c>
      <c r="K396" s="32">
        <v>50</v>
      </c>
      <c r="L396" s="64">
        <v>5.5</v>
      </c>
      <c r="M396" s="32">
        <f t="shared" si="43"/>
        <v>1</v>
      </c>
      <c r="N396" s="21" t="s">
        <v>18</v>
      </c>
      <c r="O396" s="7"/>
      <c r="P396" s="25" t="s">
        <v>401</v>
      </c>
      <c r="Q396">
        <f t="shared" si="44"/>
        <v>50</v>
      </c>
      <c r="R396">
        <f t="shared" si="45"/>
        <v>50</v>
      </c>
      <c r="S396">
        <f t="shared" si="46"/>
        <v>1</v>
      </c>
      <c r="T396">
        <f t="shared" si="47"/>
        <v>87.5</v>
      </c>
      <c r="U396">
        <f t="shared" si="48"/>
        <v>87.5</v>
      </c>
    </row>
    <row r="397" spans="1:21" ht="28.8" hidden="1" x14ac:dyDescent="0.3">
      <c r="A397" s="13">
        <v>44935</v>
      </c>
      <c r="B397" s="14" t="s">
        <v>397</v>
      </c>
      <c r="C397" s="15" t="s">
        <v>12</v>
      </c>
      <c r="D397" s="15" t="s">
        <v>406</v>
      </c>
      <c r="E397" s="35" t="s">
        <v>407</v>
      </c>
      <c r="F397" s="15" t="s">
        <v>15</v>
      </c>
      <c r="G397" s="15">
        <v>75</v>
      </c>
      <c r="H397" s="15" t="s">
        <v>16</v>
      </c>
      <c r="I397" s="6">
        <f t="shared" si="42"/>
        <v>3.75</v>
      </c>
      <c r="J397" s="37" t="s">
        <v>408</v>
      </c>
      <c r="K397" s="37">
        <v>100</v>
      </c>
      <c r="L397" s="64">
        <v>5.5</v>
      </c>
      <c r="M397" s="32">
        <f t="shared" si="43"/>
        <v>0.75</v>
      </c>
      <c r="N397" s="24" t="s">
        <v>35</v>
      </c>
      <c r="O397" s="24" t="s">
        <v>35</v>
      </c>
      <c r="P397" s="29" t="s">
        <v>36</v>
      </c>
      <c r="Q397">
        <f t="shared" si="44"/>
        <v>75</v>
      </c>
      <c r="R397">
        <f t="shared" si="45"/>
        <v>100</v>
      </c>
      <c r="S397">
        <f t="shared" si="46"/>
        <v>0.75</v>
      </c>
      <c r="T397">
        <f t="shared" si="47"/>
        <v>281.25</v>
      </c>
      <c r="U397">
        <f t="shared" si="48"/>
        <v>281.25</v>
      </c>
    </row>
    <row r="398" spans="1:21" ht="28.8" hidden="1" x14ac:dyDescent="0.3">
      <c r="A398" s="13">
        <v>44936</v>
      </c>
      <c r="B398" s="14" t="s">
        <v>397</v>
      </c>
      <c r="C398" s="15" t="s">
        <v>20</v>
      </c>
      <c r="D398" s="15" t="s">
        <v>406</v>
      </c>
      <c r="E398" s="35" t="s">
        <v>409</v>
      </c>
      <c r="F398" s="15" t="s">
        <v>15</v>
      </c>
      <c r="G398" s="15">
        <v>75</v>
      </c>
      <c r="H398" s="15" t="s">
        <v>16</v>
      </c>
      <c r="I398" s="6">
        <f t="shared" si="42"/>
        <v>3.75</v>
      </c>
      <c r="J398" s="37" t="s">
        <v>408</v>
      </c>
      <c r="K398" s="37">
        <v>100</v>
      </c>
      <c r="L398" s="64">
        <v>5.5</v>
      </c>
      <c r="M398" s="32">
        <f t="shared" si="43"/>
        <v>0.75</v>
      </c>
      <c r="N398" s="24" t="s">
        <v>35</v>
      </c>
      <c r="O398" s="24" t="s">
        <v>35</v>
      </c>
      <c r="P398" s="29" t="s">
        <v>36</v>
      </c>
      <c r="Q398">
        <f t="shared" si="44"/>
        <v>75</v>
      </c>
      <c r="R398">
        <f t="shared" si="45"/>
        <v>100</v>
      </c>
      <c r="S398">
        <f t="shared" si="46"/>
        <v>0.75</v>
      </c>
      <c r="T398">
        <f t="shared" si="47"/>
        <v>281.25</v>
      </c>
      <c r="U398">
        <f t="shared" si="48"/>
        <v>281.25</v>
      </c>
    </row>
    <row r="399" spans="1:21" x14ac:dyDescent="0.3">
      <c r="A399" s="13">
        <v>44936</v>
      </c>
      <c r="B399" s="14" t="s">
        <v>397</v>
      </c>
      <c r="C399" s="15" t="s">
        <v>20</v>
      </c>
      <c r="D399" s="15" t="s">
        <v>398</v>
      </c>
      <c r="E399" s="35" t="s">
        <v>410</v>
      </c>
      <c r="F399" s="15" t="s">
        <v>263</v>
      </c>
      <c r="G399" s="15">
        <v>50</v>
      </c>
      <c r="H399" s="15" t="s">
        <v>58</v>
      </c>
      <c r="I399" s="6">
        <f t="shared" si="42"/>
        <v>1.75</v>
      </c>
      <c r="J399" s="32" t="s">
        <v>400</v>
      </c>
      <c r="K399" s="32">
        <v>50</v>
      </c>
      <c r="L399" s="64">
        <v>5.5</v>
      </c>
      <c r="M399" s="32">
        <f t="shared" si="43"/>
        <v>1</v>
      </c>
      <c r="N399" s="21" t="s">
        <v>18</v>
      </c>
      <c r="O399" s="7"/>
      <c r="P399" s="25" t="s">
        <v>401</v>
      </c>
      <c r="Q399">
        <f t="shared" si="44"/>
        <v>50</v>
      </c>
      <c r="R399">
        <f t="shared" si="45"/>
        <v>50</v>
      </c>
      <c r="S399">
        <f t="shared" si="46"/>
        <v>1</v>
      </c>
      <c r="T399">
        <f t="shared" si="47"/>
        <v>87.5</v>
      </c>
      <c r="U399">
        <f t="shared" si="48"/>
        <v>87.5</v>
      </c>
    </row>
    <row r="400" spans="1:21" ht="43.2" hidden="1" x14ac:dyDescent="0.3">
      <c r="A400" s="13">
        <v>44936</v>
      </c>
      <c r="B400" s="14" t="s">
        <v>397</v>
      </c>
      <c r="C400" s="15" t="s">
        <v>20</v>
      </c>
      <c r="D400" s="15" t="s">
        <v>402</v>
      </c>
      <c r="E400" s="35" t="s">
        <v>411</v>
      </c>
      <c r="F400" s="15" t="s">
        <v>15</v>
      </c>
      <c r="G400" s="15">
        <v>65</v>
      </c>
      <c r="H400" s="15" t="s">
        <v>28</v>
      </c>
      <c r="I400" s="6">
        <f t="shared" si="42"/>
        <v>8</v>
      </c>
      <c r="J400" s="32" t="s">
        <v>250</v>
      </c>
      <c r="K400" s="37">
        <v>100</v>
      </c>
      <c r="L400" s="37">
        <v>5.5</v>
      </c>
      <c r="M400" s="32">
        <f t="shared" si="43"/>
        <v>0.65</v>
      </c>
      <c r="N400" s="23" t="s">
        <v>251</v>
      </c>
      <c r="O400" s="7"/>
      <c r="P400" s="30" t="s">
        <v>252</v>
      </c>
      <c r="Q400">
        <f t="shared" si="44"/>
        <v>65</v>
      </c>
      <c r="R400">
        <f t="shared" si="45"/>
        <v>100</v>
      </c>
      <c r="S400">
        <f t="shared" si="46"/>
        <v>0.65</v>
      </c>
      <c r="T400">
        <f t="shared" si="47"/>
        <v>520</v>
      </c>
      <c r="U400">
        <f t="shared" si="48"/>
        <v>520</v>
      </c>
    </row>
    <row r="401" spans="1:21" x14ac:dyDescent="0.3">
      <c r="A401" s="13">
        <v>44936</v>
      </c>
      <c r="B401" s="14" t="s">
        <v>397</v>
      </c>
      <c r="C401" s="15" t="s">
        <v>82</v>
      </c>
      <c r="D401" s="15" t="s">
        <v>398</v>
      </c>
      <c r="E401" s="35" t="s">
        <v>412</v>
      </c>
      <c r="F401" s="15" t="s">
        <v>211</v>
      </c>
      <c r="G401" s="15">
        <v>50</v>
      </c>
      <c r="H401" s="15" t="s">
        <v>58</v>
      </c>
      <c r="I401" s="6">
        <f t="shared" si="42"/>
        <v>1.75</v>
      </c>
      <c r="J401" s="32" t="s">
        <v>400</v>
      </c>
      <c r="K401" s="32">
        <v>50</v>
      </c>
      <c r="L401" s="64">
        <v>5.5</v>
      </c>
      <c r="M401" s="32">
        <f t="shared" si="43"/>
        <v>1</v>
      </c>
      <c r="N401" s="21" t="s">
        <v>18</v>
      </c>
      <c r="O401" s="7"/>
      <c r="P401" s="25" t="s">
        <v>401</v>
      </c>
      <c r="Q401">
        <f t="shared" si="44"/>
        <v>50</v>
      </c>
      <c r="R401">
        <f t="shared" si="45"/>
        <v>50</v>
      </c>
      <c r="S401">
        <f t="shared" si="46"/>
        <v>1</v>
      </c>
      <c r="T401">
        <f t="shared" si="47"/>
        <v>87.5</v>
      </c>
      <c r="U401">
        <f t="shared" si="48"/>
        <v>87.5</v>
      </c>
    </row>
    <row r="402" spans="1:21" ht="28.8" hidden="1" x14ac:dyDescent="0.3">
      <c r="A402" s="13">
        <v>44936</v>
      </c>
      <c r="B402" s="14" t="s">
        <v>397</v>
      </c>
      <c r="C402" s="15" t="s">
        <v>12</v>
      </c>
      <c r="D402" s="15" t="s">
        <v>406</v>
      </c>
      <c r="E402" s="35" t="s">
        <v>413</v>
      </c>
      <c r="F402" s="15" t="s">
        <v>15</v>
      </c>
      <c r="G402" s="15">
        <v>75</v>
      </c>
      <c r="H402" s="15" t="s">
        <v>16</v>
      </c>
      <c r="I402" s="6">
        <f t="shared" si="42"/>
        <v>3.75</v>
      </c>
      <c r="J402" s="37" t="s">
        <v>408</v>
      </c>
      <c r="K402" s="37">
        <v>100</v>
      </c>
      <c r="L402" s="64">
        <v>5.5</v>
      </c>
      <c r="M402" s="32">
        <f t="shared" si="43"/>
        <v>0.75</v>
      </c>
      <c r="N402" s="24" t="s">
        <v>35</v>
      </c>
      <c r="O402" s="24" t="s">
        <v>35</v>
      </c>
      <c r="P402" s="29" t="s">
        <v>36</v>
      </c>
      <c r="Q402">
        <f t="shared" si="44"/>
        <v>75</v>
      </c>
      <c r="R402">
        <f t="shared" si="45"/>
        <v>100</v>
      </c>
      <c r="S402">
        <f t="shared" si="46"/>
        <v>0.75</v>
      </c>
      <c r="T402">
        <f t="shared" si="47"/>
        <v>281.25</v>
      </c>
      <c r="U402">
        <f t="shared" si="48"/>
        <v>281.25</v>
      </c>
    </row>
    <row r="403" spans="1:21" x14ac:dyDescent="0.3">
      <c r="A403" s="13">
        <v>44937</v>
      </c>
      <c r="B403" s="14" t="s">
        <v>397</v>
      </c>
      <c r="C403" s="15" t="s">
        <v>20</v>
      </c>
      <c r="D403" s="15" t="s">
        <v>398</v>
      </c>
      <c r="E403" s="35" t="s">
        <v>414</v>
      </c>
      <c r="F403" s="15" t="s">
        <v>263</v>
      </c>
      <c r="G403" s="15">
        <v>50</v>
      </c>
      <c r="H403" s="15" t="s">
        <v>58</v>
      </c>
      <c r="I403" s="6">
        <f t="shared" si="42"/>
        <v>1.75</v>
      </c>
      <c r="J403" s="32" t="s">
        <v>400</v>
      </c>
      <c r="K403" s="32">
        <v>50</v>
      </c>
      <c r="L403" s="64">
        <v>5.5</v>
      </c>
      <c r="M403" s="32">
        <f t="shared" si="43"/>
        <v>1</v>
      </c>
      <c r="N403" s="21" t="s">
        <v>18</v>
      </c>
      <c r="O403" s="7"/>
      <c r="P403" s="25" t="s">
        <v>401</v>
      </c>
      <c r="Q403">
        <f t="shared" si="44"/>
        <v>50</v>
      </c>
      <c r="R403">
        <f t="shared" si="45"/>
        <v>50</v>
      </c>
      <c r="S403">
        <f t="shared" si="46"/>
        <v>1</v>
      </c>
      <c r="T403">
        <f t="shared" si="47"/>
        <v>87.5</v>
      </c>
      <c r="U403">
        <f t="shared" si="48"/>
        <v>87.5</v>
      </c>
    </row>
    <row r="404" spans="1:21" ht="43.2" hidden="1" x14ac:dyDescent="0.3">
      <c r="A404" s="13">
        <v>44937</v>
      </c>
      <c r="B404" s="14" t="s">
        <v>397</v>
      </c>
      <c r="C404" s="15" t="s">
        <v>20</v>
      </c>
      <c r="D404" s="15" t="s">
        <v>402</v>
      </c>
      <c r="E404" s="35" t="s">
        <v>415</v>
      </c>
      <c r="F404" s="15" t="s">
        <v>15</v>
      </c>
      <c r="G404" s="15">
        <v>65</v>
      </c>
      <c r="H404" s="15" t="s">
        <v>28</v>
      </c>
      <c r="I404" s="6">
        <f t="shared" si="42"/>
        <v>8</v>
      </c>
      <c r="J404" s="32" t="s">
        <v>404</v>
      </c>
      <c r="K404" s="37">
        <v>100</v>
      </c>
      <c r="L404" s="37">
        <v>5.5</v>
      </c>
      <c r="M404" s="32">
        <f t="shared" si="43"/>
        <v>0.65</v>
      </c>
      <c r="N404" s="23" t="s">
        <v>251</v>
      </c>
      <c r="O404" s="7"/>
      <c r="P404" s="30" t="s">
        <v>252</v>
      </c>
      <c r="Q404">
        <f t="shared" si="44"/>
        <v>65</v>
      </c>
      <c r="R404">
        <f t="shared" si="45"/>
        <v>100</v>
      </c>
      <c r="S404">
        <f t="shared" si="46"/>
        <v>0.65</v>
      </c>
      <c r="T404">
        <f t="shared" si="47"/>
        <v>520</v>
      </c>
      <c r="U404">
        <f t="shared" si="48"/>
        <v>520</v>
      </c>
    </row>
    <row r="405" spans="1:21" x14ac:dyDescent="0.3">
      <c r="A405" s="13">
        <v>44937</v>
      </c>
      <c r="B405" s="14" t="s">
        <v>397</v>
      </c>
      <c r="C405" s="15" t="s">
        <v>82</v>
      </c>
      <c r="D405" s="15" t="s">
        <v>398</v>
      </c>
      <c r="E405" s="35" t="s">
        <v>416</v>
      </c>
      <c r="F405" s="15" t="s">
        <v>211</v>
      </c>
      <c r="G405" s="15">
        <v>50</v>
      </c>
      <c r="H405" s="15" t="s">
        <v>58</v>
      </c>
      <c r="I405" s="6">
        <f t="shared" si="42"/>
        <v>1.75</v>
      </c>
      <c r="J405" s="32" t="s">
        <v>400</v>
      </c>
      <c r="K405" s="32">
        <v>50</v>
      </c>
      <c r="L405" s="64">
        <v>5.5</v>
      </c>
      <c r="M405" s="32">
        <f t="shared" si="43"/>
        <v>1</v>
      </c>
      <c r="N405" s="21" t="s">
        <v>18</v>
      </c>
      <c r="O405" s="7"/>
      <c r="P405" s="25" t="s">
        <v>401</v>
      </c>
      <c r="Q405">
        <f t="shared" si="44"/>
        <v>50</v>
      </c>
      <c r="R405">
        <f t="shared" si="45"/>
        <v>50</v>
      </c>
      <c r="S405">
        <f t="shared" si="46"/>
        <v>1</v>
      </c>
      <c r="T405">
        <f t="shared" si="47"/>
        <v>87.5</v>
      </c>
      <c r="U405">
        <f t="shared" si="48"/>
        <v>87.5</v>
      </c>
    </row>
    <row r="406" spans="1:21" x14ac:dyDescent="0.3">
      <c r="A406" s="13">
        <v>44937</v>
      </c>
      <c r="B406" s="14" t="s">
        <v>397</v>
      </c>
      <c r="C406" s="15" t="s">
        <v>12</v>
      </c>
      <c r="D406" s="15" t="s">
        <v>417</v>
      </c>
      <c r="E406" s="35" t="s">
        <v>418</v>
      </c>
      <c r="F406" s="15" t="s">
        <v>15</v>
      </c>
      <c r="G406" s="15">
        <v>20</v>
      </c>
      <c r="H406" s="15" t="s">
        <v>58</v>
      </c>
      <c r="I406" s="6">
        <f t="shared" si="42"/>
        <v>1.75</v>
      </c>
      <c r="J406" s="32" t="s">
        <v>17</v>
      </c>
      <c r="K406" s="32">
        <v>50</v>
      </c>
      <c r="L406" s="64">
        <v>5.5</v>
      </c>
      <c r="M406" s="32">
        <f t="shared" si="43"/>
        <v>0.4</v>
      </c>
      <c r="N406" s="21" t="s">
        <v>18</v>
      </c>
      <c r="O406" s="7"/>
      <c r="P406" s="25" t="s">
        <v>19</v>
      </c>
      <c r="Q406">
        <f t="shared" si="44"/>
        <v>20</v>
      </c>
      <c r="R406">
        <f t="shared" si="45"/>
        <v>50</v>
      </c>
      <c r="S406">
        <f t="shared" si="46"/>
        <v>0.4</v>
      </c>
      <c r="T406">
        <f t="shared" si="47"/>
        <v>35</v>
      </c>
      <c r="U406">
        <f t="shared" si="48"/>
        <v>35</v>
      </c>
    </row>
    <row r="407" spans="1:21" ht="28.8" hidden="1" x14ac:dyDescent="0.3">
      <c r="A407" s="13">
        <v>44937</v>
      </c>
      <c r="B407" s="14" t="s">
        <v>397</v>
      </c>
      <c r="C407" s="15" t="s">
        <v>12</v>
      </c>
      <c r="D407" s="15" t="s">
        <v>419</v>
      </c>
      <c r="E407" s="35" t="s">
        <v>420</v>
      </c>
      <c r="F407" s="15" t="s">
        <v>15</v>
      </c>
      <c r="G407" s="15">
        <v>54</v>
      </c>
      <c r="H407" s="15" t="s">
        <v>16</v>
      </c>
      <c r="I407" s="6">
        <f t="shared" si="42"/>
        <v>3.75</v>
      </c>
      <c r="J407" s="32" t="s">
        <v>34</v>
      </c>
      <c r="K407" s="32">
        <v>50</v>
      </c>
      <c r="L407" s="64">
        <v>5.5</v>
      </c>
      <c r="M407" s="32">
        <f t="shared" si="43"/>
        <v>1.08</v>
      </c>
      <c r="N407" s="24" t="s">
        <v>35</v>
      </c>
      <c r="O407" s="7"/>
      <c r="P407" s="29" t="s">
        <v>36</v>
      </c>
      <c r="Q407">
        <f t="shared" si="44"/>
        <v>54</v>
      </c>
      <c r="R407">
        <f t="shared" si="45"/>
        <v>50</v>
      </c>
      <c r="S407">
        <f t="shared" si="46"/>
        <v>1.08</v>
      </c>
      <c r="T407">
        <f t="shared" si="47"/>
        <v>202.5</v>
      </c>
      <c r="U407">
        <f t="shared" si="48"/>
        <v>202.5</v>
      </c>
    </row>
    <row r="408" spans="1:21" hidden="1" x14ac:dyDescent="0.3">
      <c r="A408" s="13">
        <v>44937</v>
      </c>
      <c r="B408" s="14" t="s">
        <v>397</v>
      </c>
      <c r="C408" s="15" t="s">
        <v>12</v>
      </c>
      <c r="D408" s="15" t="s">
        <v>406</v>
      </c>
      <c r="E408" s="35" t="s">
        <v>421</v>
      </c>
      <c r="F408" s="15" t="s">
        <v>15</v>
      </c>
      <c r="G408" s="15">
        <v>75</v>
      </c>
      <c r="H408" s="15" t="s">
        <v>16</v>
      </c>
      <c r="I408" s="6">
        <f t="shared" si="42"/>
        <v>3.75</v>
      </c>
      <c r="J408" s="28" t="s">
        <v>100</v>
      </c>
      <c r="K408" s="28">
        <v>100</v>
      </c>
      <c r="L408" s="64">
        <v>5.5</v>
      </c>
      <c r="M408" s="32">
        <f t="shared" si="43"/>
        <v>0.75</v>
      </c>
      <c r="N408" s="17"/>
      <c r="O408" s="24" t="s">
        <v>35</v>
      </c>
      <c r="P408" s="28"/>
      <c r="Q408">
        <f t="shared" si="44"/>
        <v>75</v>
      </c>
      <c r="R408">
        <f t="shared" si="45"/>
        <v>100</v>
      </c>
      <c r="S408">
        <f t="shared" si="46"/>
        <v>0.75</v>
      </c>
      <c r="T408">
        <f t="shared" si="47"/>
        <v>281.25</v>
      </c>
      <c r="U408">
        <f t="shared" si="48"/>
        <v>281.25</v>
      </c>
    </row>
    <row r="409" spans="1:21" x14ac:dyDescent="0.3">
      <c r="A409" s="13">
        <v>44937</v>
      </c>
      <c r="B409" s="14" t="s">
        <v>397</v>
      </c>
      <c r="C409" s="15" t="s">
        <v>422</v>
      </c>
      <c r="D409" s="15" t="s">
        <v>37</v>
      </c>
      <c r="E409" s="35" t="s">
        <v>423</v>
      </c>
      <c r="F409" s="15" t="s">
        <v>424</v>
      </c>
      <c r="G409" s="15">
        <v>25</v>
      </c>
      <c r="H409" s="15" t="s">
        <v>245</v>
      </c>
      <c r="I409" s="6">
        <f t="shared" si="42"/>
        <v>2.75</v>
      </c>
      <c r="J409" s="32" t="s">
        <v>17</v>
      </c>
      <c r="K409" s="32">
        <v>50</v>
      </c>
      <c r="L409" s="64">
        <v>5.5</v>
      </c>
      <c r="M409" s="32">
        <f t="shared" si="43"/>
        <v>0.5</v>
      </c>
      <c r="N409" s="21" t="s">
        <v>18</v>
      </c>
      <c r="O409" s="7"/>
      <c r="P409" s="25" t="s">
        <v>19</v>
      </c>
      <c r="Q409">
        <f t="shared" si="44"/>
        <v>25</v>
      </c>
      <c r="R409">
        <f t="shared" si="45"/>
        <v>50</v>
      </c>
      <c r="S409">
        <f t="shared" si="46"/>
        <v>0.5</v>
      </c>
      <c r="T409">
        <f t="shared" si="47"/>
        <v>68.75</v>
      </c>
      <c r="U409">
        <f t="shared" si="48"/>
        <v>68.75</v>
      </c>
    </row>
    <row r="410" spans="1:21" ht="28.8" hidden="1" x14ac:dyDescent="0.3">
      <c r="A410" s="13">
        <v>44938</v>
      </c>
      <c r="B410" s="14" t="s">
        <v>397</v>
      </c>
      <c r="C410" s="15" t="s">
        <v>20</v>
      </c>
      <c r="D410" s="15" t="s">
        <v>406</v>
      </c>
      <c r="E410" s="35" t="s">
        <v>425</v>
      </c>
      <c r="F410" s="15" t="s">
        <v>15</v>
      </c>
      <c r="G410" s="15">
        <v>75</v>
      </c>
      <c r="H410" s="15" t="s">
        <v>16</v>
      </c>
      <c r="I410" s="6">
        <f t="shared" si="42"/>
        <v>3.75</v>
      </c>
      <c r="J410" s="37" t="s">
        <v>408</v>
      </c>
      <c r="K410" s="37">
        <v>100</v>
      </c>
      <c r="L410" s="64">
        <v>5.5</v>
      </c>
      <c r="M410" s="32">
        <f t="shared" si="43"/>
        <v>0.75</v>
      </c>
      <c r="N410" s="24" t="s">
        <v>35</v>
      </c>
      <c r="O410" s="24" t="s">
        <v>35</v>
      </c>
      <c r="P410" s="29" t="s">
        <v>36</v>
      </c>
      <c r="Q410">
        <f t="shared" si="44"/>
        <v>75</v>
      </c>
      <c r="R410">
        <f t="shared" si="45"/>
        <v>100</v>
      </c>
      <c r="S410">
        <f t="shared" si="46"/>
        <v>0.75</v>
      </c>
      <c r="T410">
        <f t="shared" si="47"/>
        <v>281.25</v>
      </c>
      <c r="U410">
        <f t="shared" si="48"/>
        <v>281.25</v>
      </c>
    </row>
    <row r="411" spans="1:21" x14ac:dyDescent="0.3">
      <c r="A411" s="13">
        <v>44938</v>
      </c>
      <c r="B411" s="14" t="s">
        <v>397</v>
      </c>
      <c r="C411" s="15" t="s">
        <v>20</v>
      </c>
      <c r="D411" s="15" t="s">
        <v>398</v>
      </c>
      <c r="E411" s="35" t="s">
        <v>426</v>
      </c>
      <c r="F411" s="15" t="s">
        <v>263</v>
      </c>
      <c r="G411" s="15">
        <v>50</v>
      </c>
      <c r="H411" s="15" t="s">
        <v>58</v>
      </c>
      <c r="I411" s="6">
        <f t="shared" si="42"/>
        <v>1.75</v>
      </c>
      <c r="J411" s="32" t="s">
        <v>400</v>
      </c>
      <c r="K411" s="32">
        <v>50</v>
      </c>
      <c r="L411" s="64">
        <v>5.5</v>
      </c>
      <c r="M411" s="32">
        <f t="shared" si="43"/>
        <v>1</v>
      </c>
      <c r="N411" s="21" t="s">
        <v>18</v>
      </c>
      <c r="O411" s="7"/>
      <c r="P411" s="25" t="s">
        <v>401</v>
      </c>
      <c r="Q411">
        <f t="shared" si="44"/>
        <v>50</v>
      </c>
      <c r="R411">
        <f t="shared" si="45"/>
        <v>50</v>
      </c>
      <c r="S411">
        <f t="shared" si="46"/>
        <v>1</v>
      </c>
      <c r="T411">
        <f t="shared" si="47"/>
        <v>87.5</v>
      </c>
      <c r="U411">
        <f t="shared" si="48"/>
        <v>87.5</v>
      </c>
    </row>
    <row r="412" spans="1:21" ht="43.2" hidden="1" x14ac:dyDescent="0.3">
      <c r="A412" s="13">
        <v>44938</v>
      </c>
      <c r="B412" s="14" t="s">
        <v>397</v>
      </c>
      <c r="C412" s="15" t="s">
        <v>20</v>
      </c>
      <c r="D412" s="15" t="s">
        <v>402</v>
      </c>
      <c r="E412" s="35" t="s">
        <v>427</v>
      </c>
      <c r="F412" s="15" t="s">
        <v>15</v>
      </c>
      <c r="G412" s="15">
        <v>65</v>
      </c>
      <c r="H412" s="15" t="s">
        <v>28</v>
      </c>
      <c r="I412" s="6">
        <f t="shared" si="42"/>
        <v>8</v>
      </c>
      <c r="J412" s="32" t="s">
        <v>250</v>
      </c>
      <c r="K412" s="37">
        <v>100</v>
      </c>
      <c r="L412" s="37">
        <v>5.5</v>
      </c>
      <c r="M412" s="32">
        <f t="shared" si="43"/>
        <v>0.65</v>
      </c>
      <c r="N412" s="23" t="s">
        <v>251</v>
      </c>
      <c r="O412" s="7"/>
      <c r="P412" s="30" t="s">
        <v>252</v>
      </c>
      <c r="Q412">
        <f t="shared" si="44"/>
        <v>65</v>
      </c>
      <c r="R412">
        <f t="shared" si="45"/>
        <v>100</v>
      </c>
      <c r="S412">
        <f t="shared" si="46"/>
        <v>0.65</v>
      </c>
      <c r="T412">
        <f t="shared" si="47"/>
        <v>520</v>
      </c>
      <c r="U412">
        <f t="shared" si="48"/>
        <v>520</v>
      </c>
    </row>
    <row r="413" spans="1:21" x14ac:dyDescent="0.3">
      <c r="A413" s="13">
        <v>44938</v>
      </c>
      <c r="B413" s="14" t="s">
        <v>397</v>
      </c>
      <c r="C413" s="15" t="s">
        <v>82</v>
      </c>
      <c r="D413" s="15" t="s">
        <v>398</v>
      </c>
      <c r="E413" s="35" t="s">
        <v>428</v>
      </c>
      <c r="F413" s="15" t="s">
        <v>211</v>
      </c>
      <c r="G413" s="15">
        <v>50</v>
      </c>
      <c r="H413" s="15" t="s">
        <v>58</v>
      </c>
      <c r="I413" s="6">
        <f t="shared" si="42"/>
        <v>1.75</v>
      </c>
      <c r="J413" s="32" t="s">
        <v>400</v>
      </c>
      <c r="K413" s="32">
        <v>50</v>
      </c>
      <c r="L413" s="64">
        <v>5.5</v>
      </c>
      <c r="M413" s="32">
        <f t="shared" si="43"/>
        <v>1</v>
      </c>
      <c r="N413" s="21" t="s">
        <v>18</v>
      </c>
      <c r="O413" s="7"/>
      <c r="P413" s="25" t="s">
        <v>401</v>
      </c>
      <c r="Q413">
        <f t="shared" si="44"/>
        <v>50</v>
      </c>
      <c r="R413">
        <f t="shared" si="45"/>
        <v>50</v>
      </c>
      <c r="S413">
        <f t="shared" si="46"/>
        <v>1</v>
      </c>
      <c r="T413">
        <f t="shared" si="47"/>
        <v>87.5</v>
      </c>
      <c r="U413">
        <f t="shared" si="48"/>
        <v>87.5</v>
      </c>
    </row>
    <row r="414" spans="1:21" x14ac:dyDescent="0.3">
      <c r="A414" s="13">
        <v>44938</v>
      </c>
      <c r="B414" s="14" t="s">
        <v>397</v>
      </c>
      <c r="C414" s="15" t="s">
        <v>12</v>
      </c>
      <c r="D414" s="15" t="s">
        <v>417</v>
      </c>
      <c r="E414" s="35" t="s">
        <v>429</v>
      </c>
      <c r="F414" s="15" t="s">
        <v>15</v>
      </c>
      <c r="G414" s="15">
        <v>20</v>
      </c>
      <c r="H414" s="15" t="s">
        <v>58</v>
      </c>
      <c r="I414" s="6">
        <f t="shared" si="42"/>
        <v>1.75</v>
      </c>
      <c r="J414" s="32" t="s">
        <v>17</v>
      </c>
      <c r="K414" s="32">
        <v>50</v>
      </c>
      <c r="L414" s="64">
        <v>5.5</v>
      </c>
      <c r="M414" s="32">
        <f t="shared" si="43"/>
        <v>0.4</v>
      </c>
      <c r="N414" s="21" t="s">
        <v>18</v>
      </c>
      <c r="O414" s="7"/>
      <c r="P414" s="25" t="s">
        <v>19</v>
      </c>
      <c r="Q414">
        <f t="shared" si="44"/>
        <v>20</v>
      </c>
      <c r="R414">
        <f t="shared" si="45"/>
        <v>50</v>
      </c>
      <c r="S414">
        <f t="shared" si="46"/>
        <v>0.4</v>
      </c>
      <c r="T414">
        <f t="shared" si="47"/>
        <v>35</v>
      </c>
      <c r="U414">
        <f t="shared" si="48"/>
        <v>35</v>
      </c>
    </row>
    <row r="415" spans="1:21" ht="28.8" hidden="1" x14ac:dyDescent="0.3">
      <c r="A415" s="13">
        <v>44938</v>
      </c>
      <c r="B415" s="14" t="s">
        <v>397</v>
      </c>
      <c r="C415" s="15" t="s">
        <v>12</v>
      </c>
      <c r="D415" s="15" t="s">
        <v>419</v>
      </c>
      <c r="E415" s="35" t="s">
        <v>430</v>
      </c>
      <c r="F415" s="15" t="s">
        <v>15</v>
      </c>
      <c r="G415" s="15">
        <v>54</v>
      </c>
      <c r="H415" s="15" t="s">
        <v>16</v>
      </c>
      <c r="I415" s="6">
        <f t="shared" si="42"/>
        <v>3.75</v>
      </c>
      <c r="J415" s="32" t="s">
        <v>34</v>
      </c>
      <c r="K415" s="32">
        <v>50</v>
      </c>
      <c r="L415" s="64">
        <v>5.5</v>
      </c>
      <c r="M415" s="32">
        <f t="shared" si="43"/>
        <v>1.08</v>
      </c>
      <c r="N415" s="24" t="s">
        <v>35</v>
      </c>
      <c r="O415" s="7"/>
      <c r="P415" s="29" t="s">
        <v>36</v>
      </c>
      <c r="Q415">
        <f t="shared" si="44"/>
        <v>54</v>
      </c>
      <c r="R415">
        <f t="shared" si="45"/>
        <v>50</v>
      </c>
      <c r="S415">
        <f t="shared" si="46"/>
        <v>1.08</v>
      </c>
      <c r="T415">
        <f t="shared" si="47"/>
        <v>202.5</v>
      </c>
      <c r="U415">
        <f t="shared" si="48"/>
        <v>202.5</v>
      </c>
    </row>
    <row r="416" spans="1:21" hidden="1" x14ac:dyDescent="0.3">
      <c r="A416" s="13">
        <v>44938</v>
      </c>
      <c r="B416" s="14" t="s">
        <v>397</v>
      </c>
      <c r="C416" s="15" t="s">
        <v>12</v>
      </c>
      <c r="D416" s="15" t="s">
        <v>406</v>
      </c>
      <c r="E416" s="35" t="s">
        <v>421</v>
      </c>
      <c r="F416" s="15" t="s">
        <v>15</v>
      </c>
      <c r="G416" s="15">
        <v>75</v>
      </c>
      <c r="H416" s="15" t="s">
        <v>16</v>
      </c>
      <c r="I416" s="6">
        <f t="shared" si="42"/>
        <v>3.75</v>
      </c>
      <c r="J416" s="28" t="s">
        <v>100</v>
      </c>
      <c r="K416" s="28">
        <v>100</v>
      </c>
      <c r="L416" s="64">
        <v>5.5</v>
      </c>
      <c r="M416" s="32">
        <f t="shared" si="43"/>
        <v>0.75</v>
      </c>
      <c r="N416" s="17"/>
      <c r="O416" s="24" t="s">
        <v>35</v>
      </c>
      <c r="P416" s="28"/>
      <c r="Q416">
        <f t="shared" si="44"/>
        <v>75</v>
      </c>
      <c r="R416">
        <f t="shared" si="45"/>
        <v>100</v>
      </c>
      <c r="S416">
        <f t="shared" si="46"/>
        <v>0.75</v>
      </c>
      <c r="T416">
        <f t="shared" si="47"/>
        <v>281.25</v>
      </c>
      <c r="U416">
        <f t="shared" si="48"/>
        <v>281.25</v>
      </c>
    </row>
    <row r="417" spans="1:21" x14ac:dyDescent="0.3">
      <c r="A417" s="13">
        <v>44939</v>
      </c>
      <c r="B417" s="14" t="s">
        <v>397</v>
      </c>
      <c r="C417" s="15" t="s">
        <v>20</v>
      </c>
      <c r="D417" s="15" t="s">
        <v>398</v>
      </c>
      <c r="E417" s="35" t="s">
        <v>431</v>
      </c>
      <c r="F417" s="15" t="s">
        <v>263</v>
      </c>
      <c r="G417" s="15">
        <v>50</v>
      </c>
      <c r="H417" s="15" t="s">
        <v>58</v>
      </c>
      <c r="I417" s="6">
        <f t="shared" si="42"/>
        <v>1.75</v>
      </c>
      <c r="J417" s="32" t="s">
        <v>400</v>
      </c>
      <c r="K417" s="32">
        <v>50</v>
      </c>
      <c r="L417" s="64">
        <v>5.5</v>
      </c>
      <c r="M417" s="32">
        <f t="shared" si="43"/>
        <v>1</v>
      </c>
      <c r="N417" s="21" t="s">
        <v>18</v>
      </c>
      <c r="O417" s="7"/>
      <c r="P417" s="25" t="s">
        <v>401</v>
      </c>
      <c r="Q417">
        <f t="shared" si="44"/>
        <v>50</v>
      </c>
      <c r="R417">
        <f t="shared" si="45"/>
        <v>50</v>
      </c>
      <c r="S417">
        <f t="shared" si="46"/>
        <v>1</v>
      </c>
      <c r="T417">
        <f t="shared" si="47"/>
        <v>87.5</v>
      </c>
      <c r="U417">
        <f t="shared" si="48"/>
        <v>87.5</v>
      </c>
    </row>
    <row r="418" spans="1:21" ht="43.2" hidden="1" x14ac:dyDescent="0.3">
      <c r="A418" s="13">
        <v>44939</v>
      </c>
      <c r="B418" s="14" t="s">
        <v>397</v>
      </c>
      <c r="C418" s="15" t="s">
        <v>20</v>
      </c>
      <c r="D418" s="15" t="s">
        <v>402</v>
      </c>
      <c r="E418" s="35" t="s">
        <v>432</v>
      </c>
      <c r="F418" s="15" t="s">
        <v>15</v>
      </c>
      <c r="G418" s="15">
        <v>65</v>
      </c>
      <c r="H418" s="15" t="s">
        <v>28</v>
      </c>
      <c r="I418" s="6">
        <f t="shared" si="42"/>
        <v>8</v>
      </c>
      <c r="J418" s="32" t="s">
        <v>404</v>
      </c>
      <c r="K418" s="37">
        <v>100</v>
      </c>
      <c r="L418" s="37">
        <v>5.5</v>
      </c>
      <c r="M418" s="32">
        <f t="shared" si="43"/>
        <v>0.65</v>
      </c>
      <c r="N418" s="23" t="s">
        <v>251</v>
      </c>
      <c r="O418" s="7"/>
      <c r="P418" s="30" t="s">
        <v>252</v>
      </c>
      <c r="Q418">
        <f t="shared" si="44"/>
        <v>65</v>
      </c>
      <c r="R418">
        <f t="shared" si="45"/>
        <v>100</v>
      </c>
      <c r="S418">
        <f t="shared" si="46"/>
        <v>0.65</v>
      </c>
      <c r="T418">
        <f t="shared" si="47"/>
        <v>520</v>
      </c>
      <c r="U418">
        <f t="shared" si="48"/>
        <v>520</v>
      </c>
    </row>
    <row r="419" spans="1:21" x14ac:dyDescent="0.3">
      <c r="A419" s="13">
        <v>44939</v>
      </c>
      <c r="B419" s="14" t="s">
        <v>397</v>
      </c>
      <c r="C419" s="15" t="s">
        <v>82</v>
      </c>
      <c r="D419" s="15" t="s">
        <v>398</v>
      </c>
      <c r="E419" s="35" t="s">
        <v>433</v>
      </c>
      <c r="F419" s="15" t="s">
        <v>211</v>
      </c>
      <c r="G419" s="15">
        <v>50</v>
      </c>
      <c r="H419" s="15" t="s">
        <v>58</v>
      </c>
      <c r="I419" s="6">
        <f t="shared" si="42"/>
        <v>1.75</v>
      </c>
      <c r="J419" s="32" t="s">
        <v>400</v>
      </c>
      <c r="K419" s="32">
        <v>50</v>
      </c>
      <c r="L419" s="64">
        <v>5.5</v>
      </c>
      <c r="M419" s="32">
        <f t="shared" si="43"/>
        <v>1</v>
      </c>
      <c r="N419" s="21" t="s">
        <v>18</v>
      </c>
      <c r="O419" s="7"/>
      <c r="P419" s="25" t="s">
        <v>401</v>
      </c>
      <c r="Q419">
        <f t="shared" si="44"/>
        <v>50</v>
      </c>
      <c r="R419">
        <f t="shared" si="45"/>
        <v>50</v>
      </c>
      <c r="S419">
        <f t="shared" si="46"/>
        <v>1</v>
      </c>
      <c r="T419">
        <f t="shared" si="47"/>
        <v>87.5</v>
      </c>
      <c r="U419">
        <f t="shared" si="48"/>
        <v>87.5</v>
      </c>
    </row>
    <row r="420" spans="1:21" ht="28.8" hidden="1" x14ac:dyDescent="0.3">
      <c r="A420" s="13">
        <v>44939</v>
      </c>
      <c r="B420" s="14" t="s">
        <v>397</v>
      </c>
      <c r="C420" s="15" t="s">
        <v>12</v>
      </c>
      <c r="D420" s="15" t="s">
        <v>434</v>
      </c>
      <c r="E420" s="35" t="s">
        <v>435</v>
      </c>
      <c r="F420" s="15" t="s">
        <v>15</v>
      </c>
      <c r="G420" s="15">
        <v>12</v>
      </c>
      <c r="H420" s="15" t="s">
        <v>436</v>
      </c>
      <c r="I420" s="6">
        <f t="shared" si="42"/>
        <v>3.5</v>
      </c>
      <c r="J420" s="28" t="s">
        <v>100</v>
      </c>
      <c r="K420" s="28">
        <v>50</v>
      </c>
      <c r="L420" s="64">
        <v>5.5</v>
      </c>
      <c r="M420" s="32">
        <f t="shared" si="43"/>
        <v>0.24</v>
      </c>
      <c r="N420" s="17"/>
      <c r="O420" s="24" t="s">
        <v>35</v>
      </c>
      <c r="P420" s="28"/>
      <c r="Q420">
        <f t="shared" si="44"/>
        <v>12</v>
      </c>
      <c r="R420">
        <f t="shared" si="45"/>
        <v>50</v>
      </c>
      <c r="S420">
        <f t="shared" si="46"/>
        <v>0.24</v>
      </c>
      <c r="T420">
        <f t="shared" si="47"/>
        <v>42</v>
      </c>
      <c r="U420">
        <f t="shared" si="48"/>
        <v>42</v>
      </c>
    </row>
    <row r="421" spans="1:21" x14ac:dyDescent="0.3">
      <c r="A421" s="13">
        <v>44939</v>
      </c>
      <c r="B421" s="14" t="s">
        <v>397</v>
      </c>
      <c r="C421" s="15" t="s">
        <v>12</v>
      </c>
      <c r="D421" s="15" t="s">
        <v>417</v>
      </c>
      <c r="E421" s="35" t="s">
        <v>437</v>
      </c>
      <c r="F421" s="15" t="s">
        <v>15</v>
      </c>
      <c r="G421" s="15">
        <v>20</v>
      </c>
      <c r="H421" s="15" t="s">
        <v>58</v>
      </c>
      <c r="I421" s="6">
        <f t="shared" si="42"/>
        <v>1.75</v>
      </c>
      <c r="J421" s="32" t="s">
        <v>17</v>
      </c>
      <c r="K421" s="32">
        <v>50</v>
      </c>
      <c r="L421" s="64">
        <v>5.5</v>
      </c>
      <c r="M421" s="32">
        <f t="shared" si="43"/>
        <v>0.4</v>
      </c>
      <c r="N421" s="21" t="s">
        <v>18</v>
      </c>
      <c r="O421" s="7"/>
      <c r="P421" s="25" t="s">
        <v>19</v>
      </c>
      <c r="Q421">
        <f t="shared" si="44"/>
        <v>20</v>
      </c>
      <c r="R421">
        <f t="shared" si="45"/>
        <v>50</v>
      </c>
      <c r="S421">
        <f t="shared" si="46"/>
        <v>0.4</v>
      </c>
      <c r="T421">
        <f t="shared" si="47"/>
        <v>35</v>
      </c>
      <c r="U421">
        <f t="shared" si="48"/>
        <v>35</v>
      </c>
    </row>
    <row r="422" spans="1:21" ht="28.8" hidden="1" x14ac:dyDescent="0.3">
      <c r="A422" s="13">
        <v>44939</v>
      </c>
      <c r="B422" s="14" t="s">
        <v>397</v>
      </c>
      <c r="C422" s="15" t="s">
        <v>12</v>
      </c>
      <c r="D422" s="15" t="s">
        <v>406</v>
      </c>
      <c r="E422" s="35" t="s">
        <v>409</v>
      </c>
      <c r="F422" s="15" t="s">
        <v>15</v>
      </c>
      <c r="G422" s="15">
        <v>75</v>
      </c>
      <c r="H422" s="15" t="s">
        <v>16</v>
      </c>
      <c r="I422" s="6">
        <f t="shared" si="42"/>
        <v>3.75</v>
      </c>
      <c r="J422" s="37" t="s">
        <v>408</v>
      </c>
      <c r="K422" s="37">
        <v>100</v>
      </c>
      <c r="L422" s="64">
        <v>5.5</v>
      </c>
      <c r="M422" s="32">
        <f t="shared" si="43"/>
        <v>0.75</v>
      </c>
      <c r="N422" s="24" t="s">
        <v>35</v>
      </c>
      <c r="O422" s="24" t="s">
        <v>35</v>
      </c>
      <c r="P422" s="29" t="s">
        <v>36</v>
      </c>
      <c r="Q422">
        <f t="shared" si="44"/>
        <v>75</v>
      </c>
      <c r="R422">
        <f t="shared" si="45"/>
        <v>100</v>
      </c>
      <c r="S422">
        <f t="shared" si="46"/>
        <v>0.75</v>
      </c>
      <c r="T422">
        <f t="shared" si="47"/>
        <v>281.25</v>
      </c>
      <c r="U422">
        <f t="shared" si="48"/>
        <v>281.25</v>
      </c>
    </row>
    <row r="423" spans="1:21" x14ac:dyDescent="0.3">
      <c r="A423" s="13">
        <v>44942</v>
      </c>
      <c r="B423" s="14" t="s">
        <v>397</v>
      </c>
      <c r="C423" s="15" t="s">
        <v>20</v>
      </c>
      <c r="D423" s="15" t="s">
        <v>398</v>
      </c>
      <c r="E423" s="35" t="s">
        <v>399</v>
      </c>
      <c r="F423" s="15" t="s">
        <v>263</v>
      </c>
      <c r="G423" s="15">
        <v>50</v>
      </c>
      <c r="H423" s="15" t="s">
        <v>58</v>
      </c>
      <c r="I423" s="6">
        <f t="shared" si="42"/>
        <v>1.75</v>
      </c>
      <c r="J423" s="32" t="s">
        <v>400</v>
      </c>
      <c r="K423" s="32">
        <v>50</v>
      </c>
      <c r="L423" s="64">
        <v>5.5</v>
      </c>
      <c r="M423" s="32">
        <f t="shared" si="43"/>
        <v>1</v>
      </c>
      <c r="N423" s="21" t="s">
        <v>18</v>
      </c>
      <c r="O423" s="7"/>
      <c r="P423" s="25" t="s">
        <v>401</v>
      </c>
      <c r="Q423">
        <f t="shared" si="44"/>
        <v>50</v>
      </c>
      <c r="R423">
        <f t="shared" si="45"/>
        <v>50</v>
      </c>
      <c r="S423">
        <f t="shared" si="46"/>
        <v>1</v>
      </c>
      <c r="T423">
        <f t="shared" si="47"/>
        <v>87.5</v>
      </c>
      <c r="U423">
        <f t="shared" si="48"/>
        <v>87.5</v>
      </c>
    </row>
    <row r="424" spans="1:21" ht="43.2" hidden="1" x14ac:dyDescent="0.3">
      <c r="A424" s="13">
        <v>44942</v>
      </c>
      <c r="B424" s="14" t="s">
        <v>397</v>
      </c>
      <c r="C424" s="15" t="s">
        <v>20</v>
      </c>
      <c r="D424" s="15" t="s">
        <v>402</v>
      </c>
      <c r="E424" s="35" t="s">
        <v>403</v>
      </c>
      <c r="F424" s="15" t="s">
        <v>15</v>
      </c>
      <c r="G424" s="15">
        <v>65</v>
      </c>
      <c r="H424" s="15" t="s">
        <v>28</v>
      </c>
      <c r="I424" s="6">
        <f t="shared" si="42"/>
        <v>8</v>
      </c>
      <c r="J424" s="32" t="s">
        <v>404</v>
      </c>
      <c r="K424" s="37">
        <v>100</v>
      </c>
      <c r="L424" s="37">
        <v>5.5</v>
      </c>
      <c r="M424" s="32">
        <f t="shared" si="43"/>
        <v>0.65</v>
      </c>
      <c r="N424" s="23" t="s">
        <v>251</v>
      </c>
      <c r="O424" s="7"/>
      <c r="P424" s="30" t="s">
        <v>252</v>
      </c>
      <c r="Q424">
        <f t="shared" si="44"/>
        <v>65</v>
      </c>
      <c r="R424">
        <f t="shared" si="45"/>
        <v>100</v>
      </c>
      <c r="S424">
        <f t="shared" si="46"/>
        <v>0.65</v>
      </c>
      <c r="T424">
        <f t="shared" si="47"/>
        <v>520</v>
      </c>
      <c r="U424">
        <f t="shared" si="48"/>
        <v>520</v>
      </c>
    </row>
    <row r="425" spans="1:21" x14ac:dyDescent="0.3">
      <c r="A425" s="13">
        <v>44942</v>
      </c>
      <c r="B425" s="14" t="s">
        <v>397</v>
      </c>
      <c r="C425" s="15" t="s">
        <v>82</v>
      </c>
      <c r="D425" s="15" t="s">
        <v>398</v>
      </c>
      <c r="E425" s="35" t="s">
        <v>405</v>
      </c>
      <c r="F425" s="15" t="s">
        <v>211</v>
      </c>
      <c r="G425" s="15">
        <v>50</v>
      </c>
      <c r="H425" s="15" t="s">
        <v>58</v>
      </c>
      <c r="I425" s="6">
        <f t="shared" si="42"/>
        <v>1.75</v>
      </c>
      <c r="J425" s="32" t="s">
        <v>400</v>
      </c>
      <c r="K425" s="32">
        <v>50</v>
      </c>
      <c r="L425" s="64">
        <v>5.5</v>
      </c>
      <c r="M425" s="32">
        <f t="shared" si="43"/>
        <v>1</v>
      </c>
      <c r="N425" s="21" t="s">
        <v>18</v>
      </c>
      <c r="O425" s="7"/>
      <c r="P425" s="25" t="s">
        <v>401</v>
      </c>
      <c r="Q425">
        <f t="shared" si="44"/>
        <v>50</v>
      </c>
      <c r="R425">
        <f t="shared" si="45"/>
        <v>50</v>
      </c>
      <c r="S425">
        <f t="shared" si="46"/>
        <v>1</v>
      </c>
      <c r="T425">
        <f t="shared" si="47"/>
        <v>87.5</v>
      </c>
      <c r="U425">
        <f t="shared" si="48"/>
        <v>87.5</v>
      </c>
    </row>
    <row r="426" spans="1:21" ht="28.8" hidden="1" x14ac:dyDescent="0.3">
      <c r="A426" s="13">
        <v>44942</v>
      </c>
      <c r="B426" s="14" t="s">
        <v>397</v>
      </c>
      <c r="C426" s="15" t="s">
        <v>12</v>
      </c>
      <c r="D426" s="15" t="s">
        <v>434</v>
      </c>
      <c r="E426" s="35" t="s">
        <v>438</v>
      </c>
      <c r="F426" s="15" t="s">
        <v>15</v>
      </c>
      <c r="G426" s="15">
        <v>12</v>
      </c>
      <c r="H426" s="15" t="s">
        <v>436</v>
      </c>
      <c r="I426" s="6">
        <f t="shared" si="42"/>
        <v>3.5</v>
      </c>
      <c r="J426" s="28" t="s">
        <v>100</v>
      </c>
      <c r="K426" s="28">
        <v>50</v>
      </c>
      <c r="L426" s="64">
        <v>5.5</v>
      </c>
      <c r="M426" s="32">
        <f t="shared" si="43"/>
        <v>0.24</v>
      </c>
      <c r="N426" s="17"/>
      <c r="O426" s="24" t="s">
        <v>35</v>
      </c>
      <c r="P426" s="28"/>
      <c r="Q426">
        <f t="shared" si="44"/>
        <v>12</v>
      </c>
      <c r="R426">
        <f t="shared" si="45"/>
        <v>50</v>
      </c>
      <c r="S426">
        <f t="shared" si="46"/>
        <v>0.24</v>
      </c>
      <c r="T426">
        <f t="shared" si="47"/>
        <v>42</v>
      </c>
      <c r="U426">
        <f t="shared" si="48"/>
        <v>42</v>
      </c>
    </row>
    <row r="427" spans="1:21" ht="28.8" hidden="1" x14ac:dyDescent="0.3">
      <c r="A427" s="13">
        <v>44942</v>
      </c>
      <c r="B427" s="14" t="s">
        <v>397</v>
      </c>
      <c r="C427" s="15" t="s">
        <v>12</v>
      </c>
      <c r="D427" s="15" t="s">
        <v>419</v>
      </c>
      <c r="E427" s="35" t="s">
        <v>439</v>
      </c>
      <c r="F427" s="15" t="s">
        <v>15</v>
      </c>
      <c r="G427" s="15">
        <v>54</v>
      </c>
      <c r="H427" s="15" t="s">
        <v>16</v>
      </c>
      <c r="I427" s="6">
        <f t="shared" si="42"/>
        <v>3.75</v>
      </c>
      <c r="J427" s="32" t="s">
        <v>34</v>
      </c>
      <c r="K427" s="32">
        <v>50</v>
      </c>
      <c r="L427" s="64">
        <v>5.5</v>
      </c>
      <c r="M427" s="32">
        <f t="shared" si="43"/>
        <v>1.08</v>
      </c>
      <c r="N427" s="24" t="s">
        <v>35</v>
      </c>
      <c r="O427" s="7"/>
      <c r="P427" s="29" t="s">
        <v>36</v>
      </c>
      <c r="Q427">
        <f t="shared" si="44"/>
        <v>54</v>
      </c>
      <c r="R427">
        <f t="shared" si="45"/>
        <v>50</v>
      </c>
      <c r="S427">
        <f t="shared" si="46"/>
        <v>1.08</v>
      </c>
      <c r="T427">
        <f t="shared" si="47"/>
        <v>202.5</v>
      </c>
      <c r="U427">
        <f t="shared" si="48"/>
        <v>202.5</v>
      </c>
    </row>
    <row r="428" spans="1:21" hidden="1" x14ac:dyDescent="0.3">
      <c r="A428" s="13">
        <v>44942</v>
      </c>
      <c r="B428" s="14" t="s">
        <v>397</v>
      </c>
      <c r="C428" s="15" t="s">
        <v>12</v>
      </c>
      <c r="D428" s="15" t="s">
        <v>406</v>
      </c>
      <c r="E428" s="35" t="s">
        <v>440</v>
      </c>
      <c r="F428" s="15" t="s">
        <v>15</v>
      </c>
      <c r="G428" s="15">
        <v>75</v>
      </c>
      <c r="H428" s="15" t="s">
        <v>16</v>
      </c>
      <c r="I428" s="6">
        <f t="shared" si="42"/>
        <v>3.75</v>
      </c>
      <c r="J428" s="28" t="s">
        <v>100</v>
      </c>
      <c r="K428" s="28">
        <v>100</v>
      </c>
      <c r="L428" s="64">
        <v>5.5</v>
      </c>
      <c r="M428" s="32">
        <f t="shared" si="43"/>
        <v>0.75</v>
      </c>
      <c r="N428" s="17"/>
      <c r="O428" s="24" t="s">
        <v>35</v>
      </c>
      <c r="P428" s="28"/>
      <c r="Q428">
        <f t="shared" si="44"/>
        <v>75</v>
      </c>
      <c r="R428">
        <f t="shared" si="45"/>
        <v>100</v>
      </c>
      <c r="S428">
        <f t="shared" si="46"/>
        <v>0.75</v>
      </c>
      <c r="T428">
        <f t="shared" si="47"/>
        <v>281.25</v>
      </c>
      <c r="U428">
        <f t="shared" si="48"/>
        <v>281.25</v>
      </c>
    </row>
    <row r="429" spans="1:21" ht="28.8" hidden="1" x14ac:dyDescent="0.3">
      <c r="A429" s="13">
        <v>44943</v>
      </c>
      <c r="B429" s="14" t="s">
        <v>397</v>
      </c>
      <c r="C429" s="15" t="s">
        <v>20</v>
      </c>
      <c r="D429" s="15" t="s">
        <v>406</v>
      </c>
      <c r="E429" s="35" t="s">
        <v>441</v>
      </c>
      <c r="F429" s="15" t="s">
        <v>15</v>
      </c>
      <c r="G429" s="15">
        <v>75</v>
      </c>
      <c r="H429" s="15" t="s">
        <v>16</v>
      </c>
      <c r="I429" s="6">
        <f t="shared" si="42"/>
        <v>3.75</v>
      </c>
      <c r="J429" s="37" t="s">
        <v>408</v>
      </c>
      <c r="K429" s="37">
        <v>100</v>
      </c>
      <c r="L429" s="64">
        <v>5.5</v>
      </c>
      <c r="M429" s="32">
        <f t="shared" si="43"/>
        <v>0.75</v>
      </c>
      <c r="N429" s="24" t="s">
        <v>35</v>
      </c>
      <c r="O429" s="24" t="s">
        <v>35</v>
      </c>
      <c r="P429" s="29" t="s">
        <v>36</v>
      </c>
      <c r="Q429">
        <f t="shared" si="44"/>
        <v>75</v>
      </c>
      <c r="R429">
        <f t="shared" si="45"/>
        <v>100</v>
      </c>
      <c r="S429">
        <f t="shared" si="46"/>
        <v>0.75</v>
      </c>
      <c r="T429">
        <f t="shared" si="47"/>
        <v>281.25</v>
      </c>
      <c r="U429">
        <f t="shared" si="48"/>
        <v>281.25</v>
      </c>
    </row>
    <row r="430" spans="1:21" x14ac:dyDescent="0.3">
      <c r="A430" s="13">
        <v>44943</v>
      </c>
      <c r="B430" s="14" t="s">
        <v>397</v>
      </c>
      <c r="C430" s="15" t="s">
        <v>20</v>
      </c>
      <c r="D430" s="15" t="s">
        <v>398</v>
      </c>
      <c r="E430" s="35" t="s">
        <v>410</v>
      </c>
      <c r="F430" s="15" t="s">
        <v>263</v>
      </c>
      <c r="G430" s="15">
        <v>50</v>
      </c>
      <c r="H430" s="15" t="s">
        <v>58</v>
      </c>
      <c r="I430" s="6">
        <f t="shared" si="42"/>
        <v>1.75</v>
      </c>
      <c r="J430" s="32" t="s">
        <v>400</v>
      </c>
      <c r="K430" s="32">
        <v>50</v>
      </c>
      <c r="L430" s="64">
        <v>5.5</v>
      </c>
      <c r="M430" s="32">
        <f t="shared" si="43"/>
        <v>1</v>
      </c>
      <c r="N430" s="21" t="s">
        <v>18</v>
      </c>
      <c r="O430" s="7"/>
      <c r="P430" s="25" t="s">
        <v>401</v>
      </c>
      <c r="Q430">
        <f t="shared" si="44"/>
        <v>50</v>
      </c>
      <c r="R430">
        <f t="shared" si="45"/>
        <v>50</v>
      </c>
      <c r="S430">
        <f t="shared" si="46"/>
        <v>1</v>
      </c>
      <c r="T430">
        <f t="shared" si="47"/>
        <v>87.5</v>
      </c>
      <c r="U430">
        <f t="shared" si="48"/>
        <v>87.5</v>
      </c>
    </row>
    <row r="431" spans="1:21" ht="43.2" hidden="1" x14ac:dyDescent="0.3">
      <c r="A431" s="13">
        <v>44943</v>
      </c>
      <c r="B431" s="14" t="s">
        <v>397</v>
      </c>
      <c r="C431" s="15" t="s">
        <v>20</v>
      </c>
      <c r="D431" s="15" t="s">
        <v>402</v>
      </c>
      <c r="E431" s="35" t="s">
        <v>411</v>
      </c>
      <c r="F431" s="15" t="s">
        <v>15</v>
      </c>
      <c r="G431" s="15">
        <v>65</v>
      </c>
      <c r="H431" s="15" t="s">
        <v>28</v>
      </c>
      <c r="I431" s="6">
        <f t="shared" si="42"/>
        <v>8</v>
      </c>
      <c r="J431" s="32" t="s">
        <v>250</v>
      </c>
      <c r="K431" s="37">
        <v>100</v>
      </c>
      <c r="L431" s="37">
        <v>5.5</v>
      </c>
      <c r="M431" s="32">
        <f t="shared" si="43"/>
        <v>0.65</v>
      </c>
      <c r="N431" s="23" t="s">
        <v>251</v>
      </c>
      <c r="O431" s="7"/>
      <c r="P431" s="30" t="s">
        <v>252</v>
      </c>
      <c r="Q431">
        <f t="shared" si="44"/>
        <v>65</v>
      </c>
      <c r="R431">
        <f t="shared" si="45"/>
        <v>100</v>
      </c>
      <c r="S431">
        <f t="shared" si="46"/>
        <v>0.65</v>
      </c>
      <c r="T431">
        <f t="shared" si="47"/>
        <v>520</v>
      </c>
      <c r="U431">
        <f t="shared" si="48"/>
        <v>520</v>
      </c>
    </row>
    <row r="432" spans="1:21" x14ac:dyDescent="0.3">
      <c r="A432" s="13">
        <v>44943</v>
      </c>
      <c r="B432" s="14" t="s">
        <v>397</v>
      </c>
      <c r="C432" s="15" t="s">
        <v>82</v>
      </c>
      <c r="D432" s="15" t="s">
        <v>398</v>
      </c>
      <c r="E432" s="35" t="s">
        <v>412</v>
      </c>
      <c r="F432" s="15" t="s">
        <v>211</v>
      </c>
      <c r="G432" s="15">
        <v>50</v>
      </c>
      <c r="H432" s="15" t="s">
        <v>58</v>
      </c>
      <c r="I432" s="6">
        <f t="shared" si="42"/>
        <v>1.75</v>
      </c>
      <c r="J432" s="32" t="s">
        <v>400</v>
      </c>
      <c r="K432" s="32">
        <v>50</v>
      </c>
      <c r="L432" s="64">
        <v>5.5</v>
      </c>
      <c r="M432" s="32">
        <f t="shared" si="43"/>
        <v>1</v>
      </c>
      <c r="N432" s="21" t="s">
        <v>18</v>
      </c>
      <c r="O432" s="7"/>
      <c r="P432" s="25" t="s">
        <v>401</v>
      </c>
      <c r="Q432">
        <f t="shared" si="44"/>
        <v>50</v>
      </c>
      <c r="R432">
        <f t="shared" si="45"/>
        <v>50</v>
      </c>
      <c r="S432">
        <f t="shared" si="46"/>
        <v>1</v>
      </c>
      <c r="T432">
        <f t="shared" si="47"/>
        <v>87.5</v>
      </c>
      <c r="U432">
        <f t="shared" si="48"/>
        <v>87.5</v>
      </c>
    </row>
    <row r="433" spans="1:21" ht="28.8" hidden="1" x14ac:dyDescent="0.3">
      <c r="A433" s="13">
        <v>44943</v>
      </c>
      <c r="B433" s="14" t="s">
        <v>397</v>
      </c>
      <c r="C433" s="15" t="s">
        <v>12</v>
      </c>
      <c r="D433" s="15" t="s">
        <v>434</v>
      </c>
      <c r="E433" s="35" t="s">
        <v>442</v>
      </c>
      <c r="F433" s="15" t="s">
        <v>15</v>
      </c>
      <c r="G433" s="15">
        <v>12</v>
      </c>
      <c r="H433" s="15" t="s">
        <v>436</v>
      </c>
      <c r="I433" s="6">
        <f t="shared" si="42"/>
        <v>3.5</v>
      </c>
      <c r="J433" s="28" t="s">
        <v>100</v>
      </c>
      <c r="K433" s="28">
        <v>50</v>
      </c>
      <c r="L433" s="64">
        <v>5.5</v>
      </c>
      <c r="M433" s="32">
        <f t="shared" si="43"/>
        <v>0.24</v>
      </c>
      <c r="N433" s="17"/>
      <c r="O433" s="24" t="s">
        <v>35</v>
      </c>
      <c r="P433" s="28"/>
      <c r="Q433">
        <f t="shared" si="44"/>
        <v>12</v>
      </c>
      <c r="R433">
        <f t="shared" si="45"/>
        <v>50</v>
      </c>
      <c r="S433">
        <f t="shared" si="46"/>
        <v>0.24</v>
      </c>
      <c r="T433">
        <f t="shared" si="47"/>
        <v>42</v>
      </c>
      <c r="U433">
        <f t="shared" si="48"/>
        <v>42</v>
      </c>
    </row>
    <row r="434" spans="1:21" ht="28.8" hidden="1" x14ac:dyDescent="0.3">
      <c r="A434" s="13">
        <v>44943</v>
      </c>
      <c r="B434" s="14" t="s">
        <v>397</v>
      </c>
      <c r="C434" s="15" t="s">
        <v>12</v>
      </c>
      <c r="D434" s="15" t="s">
        <v>419</v>
      </c>
      <c r="E434" s="35" t="s">
        <v>443</v>
      </c>
      <c r="F434" s="15" t="s">
        <v>15</v>
      </c>
      <c r="G434" s="15">
        <v>54</v>
      </c>
      <c r="H434" s="15" t="s">
        <v>16</v>
      </c>
      <c r="I434" s="6">
        <f t="shared" si="42"/>
        <v>3.75</v>
      </c>
      <c r="J434" s="32" t="s">
        <v>34</v>
      </c>
      <c r="K434" s="32">
        <v>50</v>
      </c>
      <c r="L434" s="64">
        <v>5.5</v>
      </c>
      <c r="M434" s="32">
        <f t="shared" si="43"/>
        <v>1.08</v>
      </c>
      <c r="N434" s="24" t="s">
        <v>35</v>
      </c>
      <c r="O434" s="7"/>
      <c r="P434" s="29" t="s">
        <v>36</v>
      </c>
      <c r="Q434">
        <f t="shared" si="44"/>
        <v>54</v>
      </c>
      <c r="R434">
        <f t="shared" si="45"/>
        <v>50</v>
      </c>
      <c r="S434">
        <f t="shared" si="46"/>
        <v>1.08</v>
      </c>
      <c r="T434">
        <f t="shared" si="47"/>
        <v>202.5</v>
      </c>
      <c r="U434">
        <f t="shared" si="48"/>
        <v>202.5</v>
      </c>
    </row>
    <row r="435" spans="1:21" hidden="1" x14ac:dyDescent="0.3">
      <c r="A435" s="13">
        <v>44943</v>
      </c>
      <c r="B435" s="14" t="s">
        <v>397</v>
      </c>
      <c r="C435" s="15" t="s">
        <v>12</v>
      </c>
      <c r="D435" s="15" t="s">
        <v>406</v>
      </c>
      <c r="E435" s="35" t="s">
        <v>440</v>
      </c>
      <c r="F435" s="15" t="s">
        <v>15</v>
      </c>
      <c r="G435" s="15">
        <v>75</v>
      </c>
      <c r="H435" s="15" t="s">
        <v>16</v>
      </c>
      <c r="I435" s="6">
        <f t="shared" si="42"/>
        <v>3.75</v>
      </c>
      <c r="J435" s="28" t="s">
        <v>100</v>
      </c>
      <c r="K435" s="28">
        <v>100</v>
      </c>
      <c r="L435" s="64">
        <v>5.5</v>
      </c>
      <c r="M435" s="32">
        <f t="shared" si="43"/>
        <v>0.75</v>
      </c>
      <c r="N435" s="17"/>
      <c r="O435" s="24" t="s">
        <v>35</v>
      </c>
      <c r="P435" s="28"/>
      <c r="Q435">
        <f t="shared" si="44"/>
        <v>75</v>
      </c>
      <c r="R435">
        <f t="shared" si="45"/>
        <v>100</v>
      </c>
      <c r="S435">
        <f t="shared" si="46"/>
        <v>0.75</v>
      </c>
      <c r="T435">
        <f t="shared" si="47"/>
        <v>281.25</v>
      </c>
      <c r="U435">
        <f t="shared" si="48"/>
        <v>281.25</v>
      </c>
    </row>
    <row r="436" spans="1:21" x14ac:dyDescent="0.3">
      <c r="A436" s="13">
        <v>44944</v>
      </c>
      <c r="B436" s="14" t="s">
        <v>397</v>
      </c>
      <c r="C436" s="15" t="s">
        <v>20</v>
      </c>
      <c r="D436" s="15" t="s">
        <v>398</v>
      </c>
      <c r="E436" s="35" t="s">
        <v>414</v>
      </c>
      <c r="F436" s="15" t="s">
        <v>263</v>
      </c>
      <c r="G436" s="15">
        <v>50</v>
      </c>
      <c r="H436" s="15" t="s">
        <v>58</v>
      </c>
      <c r="I436" s="6">
        <f t="shared" si="42"/>
        <v>1.75</v>
      </c>
      <c r="J436" s="32" t="s">
        <v>400</v>
      </c>
      <c r="K436" s="32">
        <v>50</v>
      </c>
      <c r="L436" s="64">
        <v>5.5</v>
      </c>
      <c r="M436" s="32">
        <f t="shared" si="43"/>
        <v>1</v>
      </c>
      <c r="N436" s="21" t="s">
        <v>18</v>
      </c>
      <c r="O436" s="7"/>
      <c r="P436" s="25" t="s">
        <v>401</v>
      </c>
      <c r="Q436">
        <f t="shared" si="44"/>
        <v>50</v>
      </c>
      <c r="R436">
        <f t="shared" si="45"/>
        <v>50</v>
      </c>
      <c r="S436">
        <f t="shared" si="46"/>
        <v>1</v>
      </c>
      <c r="T436">
        <f t="shared" si="47"/>
        <v>87.5</v>
      </c>
      <c r="U436">
        <f t="shared" si="48"/>
        <v>87.5</v>
      </c>
    </row>
    <row r="437" spans="1:21" ht="43.2" hidden="1" x14ac:dyDescent="0.3">
      <c r="A437" s="13">
        <v>44944</v>
      </c>
      <c r="B437" s="14" t="s">
        <v>397</v>
      </c>
      <c r="C437" s="15" t="s">
        <v>20</v>
      </c>
      <c r="D437" s="15" t="s">
        <v>402</v>
      </c>
      <c r="E437" s="35" t="s">
        <v>415</v>
      </c>
      <c r="F437" s="15" t="s">
        <v>15</v>
      </c>
      <c r="G437" s="15">
        <v>65</v>
      </c>
      <c r="H437" s="15" t="s">
        <v>28</v>
      </c>
      <c r="I437" s="6">
        <f t="shared" si="42"/>
        <v>8</v>
      </c>
      <c r="J437" s="32" t="s">
        <v>404</v>
      </c>
      <c r="K437" s="37">
        <v>100</v>
      </c>
      <c r="L437" s="37">
        <v>5.5</v>
      </c>
      <c r="M437" s="32">
        <f t="shared" si="43"/>
        <v>0.65</v>
      </c>
      <c r="N437" s="23" t="s">
        <v>251</v>
      </c>
      <c r="O437" s="7"/>
      <c r="P437" s="30" t="s">
        <v>252</v>
      </c>
      <c r="Q437">
        <f t="shared" si="44"/>
        <v>65</v>
      </c>
      <c r="R437">
        <f t="shared" si="45"/>
        <v>100</v>
      </c>
      <c r="S437">
        <f t="shared" si="46"/>
        <v>0.65</v>
      </c>
      <c r="T437">
        <f t="shared" si="47"/>
        <v>520</v>
      </c>
      <c r="U437">
        <f t="shared" si="48"/>
        <v>520</v>
      </c>
    </row>
    <row r="438" spans="1:21" x14ac:dyDescent="0.3">
      <c r="A438" s="13">
        <v>44944</v>
      </c>
      <c r="B438" s="14" t="s">
        <v>397</v>
      </c>
      <c r="C438" s="15" t="s">
        <v>82</v>
      </c>
      <c r="D438" s="15" t="s">
        <v>398</v>
      </c>
      <c r="E438" s="35" t="s">
        <v>416</v>
      </c>
      <c r="F438" s="15" t="s">
        <v>211</v>
      </c>
      <c r="G438" s="15">
        <v>50</v>
      </c>
      <c r="H438" s="15" t="s">
        <v>58</v>
      </c>
      <c r="I438" s="6">
        <f t="shared" si="42"/>
        <v>1.75</v>
      </c>
      <c r="J438" s="32" t="s">
        <v>400</v>
      </c>
      <c r="K438" s="32">
        <v>50</v>
      </c>
      <c r="L438" s="64">
        <v>5.5</v>
      </c>
      <c r="M438" s="32">
        <f t="shared" si="43"/>
        <v>1</v>
      </c>
      <c r="N438" s="21" t="s">
        <v>18</v>
      </c>
      <c r="O438" s="7"/>
      <c r="P438" s="25" t="s">
        <v>401</v>
      </c>
      <c r="Q438">
        <f t="shared" si="44"/>
        <v>50</v>
      </c>
      <c r="R438">
        <f t="shared" si="45"/>
        <v>50</v>
      </c>
      <c r="S438">
        <f t="shared" si="46"/>
        <v>1</v>
      </c>
      <c r="T438">
        <f t="shared" si="47"/>
        <v>87.5</v>
      </c>
      <c r="U438">
        <f t="shared" si="48"/>
        <v>87.5</v>
      </c>
    </row>
    <row r="439" spans="1:21" ht="28.8" hidden="1" x14ac:dyDescent="0.3">
      <c r="A439" s="13">
        <v>44944</v>
      </c>
      <c r="B439" s="14" t="s">
        <v>397</v>
      </c>
      <c r="C439" s="15" t="s">
        <v>12</v>
      </c>
      <c r="D439" s="15" t="s">
        <v>434</v>
      </c>
      <c r="E439" s="35" t="s">
        <v>444</v>
      </c>
      <c r="F439" s="15" t="s">
        <v>15</v>
      </c>
      <c r="G439" s="15">
        <v>12</v>
      </c>
      <c r="H439" s="15" t="s">
        <v>436</v>
      </c>
      <c r="I439" s="6">
        <f t="shared" si="42"/>
        <v>3.5</v>
      </c>
      <c r="J439" s="28" t="s">
        <v>100</v>
      </c>
      <c r="K439" s="28">
        <v>50</v>
      </c>
      <c r="L439" s="64">
        <v>5.5</v>
      </c>
      <c r="M439" s="32">
        <f t="shared" si="43"/>
        <v>0.24</v>
      </c>
      <c r="N439" s="17"/>
      <c r="O439" s="24" t="s">
        <v>35</v>
      </c>
      <c r="P439" s="28"/>
      <c r="Q439">
        <f t="shared" si="44"/>
        <v>12</v>
      </c>
      <c r="R439">
        <f t="shared" si="45"/>
        <v>50</v>
      </c>
      <c r="S439">
        <f t="shared" si="46"/>
        <v>0.24</v>
      </c>
      <c r="T439">
        <f t="shared" si="47"/>
        <v>42</v>
      </c>
      <c r="U439">
        <f t="shared" si="48"/>
        <v>42</v>
      </c>
    </row>
    <row r="440" spans="1:21" x14ac:dyDescent="0.3">
      <c r="A440" s="13">
        <v>44944</v>
      </c>
      <c r="B440" s="14" t="s">
        <v>397</v>
      </c>
      <c r="C440" s="15" t="s">
        <v>12</v>
      </c>
      <c r="D440" s="15" t="s">
        <v>417</v>
      </c>
      <c r="E440" s="35" t="s">
        <v>418</v>
      </c>
      <c r="F440" s="15" t="s">
        <v>15</v>
      </c>
      <c r="G440" s="15">
        <v>20</v>
      </c>
      <c r="H440" s="15" t="s">
        <v>58</v>
      </c>
      <c r="I440" s="6">
        <f t="shared" si="42"/>
        <v>1.75</v>
      </c>
      <c r="J440" s="32" t="s">
        <v>17</v>
      </c>
      <c r="K440" s="32">
        <v>50</v>
      </c>
      <c r="L440" s="64">
        <v>5.5</v>
      </c>
      <c r="M440" s="32">
        <f t="shared" si="43"/>
        <v>0.4</v>
      </c>
      <c r="N440" s="21" t="s">
        <v>18</v>
      </c>
      <c r="O440" s="7"/>
      <c r="P440" s="25" t="s">
        <v>19</v>
      </c>
      <c r="Q440">
        <f t="shared" si="44"/>
        <v>20</v>
      </c>
      <c r="R440">
        <f t="shared" si="45"/>
        <v>50</v>
      </c>
      <c r="S440">
        <f t="shared" si="46"/>
        <v>0.4</v>
      </c>
      <c r="T440">
        <f t="shared" si="47"/>
        <v>35</v>
      </c>
      <c r="U440">
        <f t="shared" si="48"/>
        <v>35</v>
      </c>
    </row>
    <row r="441" spans="1:21" ht="28.8" hidden="1" x14ac:dyDescent="0.3">
      <c r="A441" s="13">
        <v>44944</v>
      </c>
      <c r="B441" s="14" t="s">
        <v>397</v>
      </c>
      <c r="C441" s="15" t="s">
        <v>12</v>
      </c>
      <c r="D441" s="15" t="s">
        <v>419</v>
      </c>
      <c r="E441" s="35" t="s">
        <v>445</v>
      </c>
      <c r="F441" s="15" t="s">
        <v>15</v>
      </c>
      <c r="G441" s="15">
        <v>54</v>
      </c>
      <c r="H441" s="15" t="s">
        <v>16</v>
      </c>
      <c r="I441" s="6">
        <f t="shared" si="42"/>
        <v>3.75</v>
      </c>
      <c r="J441" s="32" t="s">
        <v>34</v>
      </c>
      <c r="K441" s="32">
        <v>50</v>
      </c>
      <c r="L441" s="64">
        <v>5.5</v>
      </c>
      <c r="M441" s="32">
        <f t="shared" si="43"/>
        <v>1.08</v>
      </c>
      <c r="N441" s="24" t="s">
        <v>35</v>
      </c>
      <c r="O441" s="7"/>
      <c r="P441" s="29" t="s">
        <v>36</v>
      </c>
      <c r="Q441">
        <f t="shared" si="44"/>
        <v>54</v>
      </c>
      <c r="R441">
        <f t="shared" si="45"/>
        <v>50</v>
      </c>
      <c r="S441">
        <f t="shared" si="46"/>
        <v>1.08</v>
      </c>
      <c r="T441">
        <f t="shared" si="47"/>
        <v>202.5</v>
      </c>
      <c r="U441">
        <f t="shared" si="48"/>
        <v>202.5</v>
      </c>
    </row>
    <row r="442" spans="1:21" hidden="1" x14ac:dyDescent="0.3">
      <c r="A442" s="13">
        <v>44944</v>
      </c>
      <c r="B442" s="14" t="s">
        <v>397</v>
      </c>
      <c r="C442" s="15" t="s">
        <v>12</v>
      </c>
      <c r="D442" s="15" t="s">
        <v>406</v>
      </c>
      <c r="E442" s="35" t="s">
        <v>446</v>
      </c>
      <c r="F442" s="15" t="s">
        <v>15</v>
      </c>
      <c r="G442" s="15">
        <v>75</v>
      </c>
      <c r="H442" s="15" t="s">
        <v>16</v>
      </c>
      <c r="I442" s="6">
        <f t="shared" si="42"/>
        <v>3.75</v>
      </c>
      <c r="J442" s="28" t="s">
        <v>100</v>
      </c>
      <c r="K442" s="28">
        <v>100</v>
      </c>
      <c r="L442" s="64">
        <v>5.5</v>
      </c>
      <c r="M442" s="32">
        <f t="shared" si="43"/>
        <v>0.75</v>
      </c>
      <c r="N442" s="17"/>
      <c r="O442" s="24" t="s">
        <v>35</v>
      </c>
      <c r="P442" s="28"/>
      <c r="Q442">
        <f t="shared" si="44"/>
        <v>75</v>
      </c>
      <c r="R442">
        <f t="shared" si="45"/>
        <v>100</v>
      </c>
      <c r="S442">
        <f t="shared" si="46"/>
        <v>0.75</v>
      </c>
      <c r="T442">
        <f t="shared" si="47"/>
        <v>281.25</v>
      </c>
      <c r="U442">
        <f t="shared" si="48"/>
        <v>281.25</v>
      </c>
    </row>
    <row r="443" spans="1:21" ht="28.8" hidden="1" x14ac:dyDescent="0.3">
      <c r="A443" s="13">
        <v>44945</v>
      </c>
      <c r="B443" s="14" t="s">
        <v>397</v>
      </c>
      <c r="C443" s="15" t="s">
        <v>20</v>
      </c>
      <c r="D443" s="15" t="s">
        <v>406</v>
      </c>
      <c r="E443" s="35" t="s">
        <v>425</v>
      </c>
      <c r="F443" s="15" t="s">
        <v>15</v>
      </c>
      <c r="G443" s="15">
        <v>75</v>
      </c>
      <c r="H443" s="15" t="s">
        <v>16</v>
      </c>
      <c r="I443" s="6">
        <f t="shared" si="42"/>
        <v>3.75</v>
      </c>
      <c r="J443" s="37" t="s">
        <v>408</v>
      </c>
      <c r="K443" s="37">
        <v>100</v>
      </c>
      <c r="L443" s="64">
        <v>5.5</v>
      </c>
      <c r="M443" s="32">
        <f t="shared" si="43"/>
        <v>0.75</v>
      </c>
      <c r="N443" s="24" t="s">
        <v>35</v>
      </c>
      <c r="O443" s="24" t="s">
        <v>35</v>
      </c>
      <c r="P443" s="29" t="s">
        <v>36</v>
      </c>
      <c r="Q443">
        <f t="shared" si="44"/>
        <v>75</v>
      </c>
      <c r="R443">
        <f t="shared" si="45"/>
        <v>100</v>
      </c>
      <c r="S443">
        <f t="shared" si="46"/>
        <v>0.75</v>
      </c>
      <c r="T443">
        <f t="shared" si="47"/>
        <v>281.25</v>
      </c>
      <c r="U443">
        <f t="shared" si="48"/>
        <v>281.25</v>
      </c>
    </row>
    <row r="444" spans="1:21" x14ac:dyDescent="0.3">
      <c r="A444" s="13">
        <v>44945</v>
      </c>
      <c r="B444" s="14" t="s">
        <v>397</v>
      </c>
      <c r="C444" s="15" t="s">
        <v>20</v>
      </c>
      <c r="D444" s="15" t="s">
        <v>398</v>
      </c>
      <c r="E444" s="35" t="s">
        <v>426</v>
      </c>
      <c r="F444" s="15" t="s">
        <v>263</v>
      </c>
      <c r="G444" s="15">
        <v>50</v>
      </c>
      <c r="H444" s="15" t="s">
        <v>58</v>
      </c>
      <c r="I444" s="6">
        <f t="shared" si="42"/>
        <v>1.75</v>
      </c>
      <c r="J444" s="32" t="s">
        <v>400</v>
      </c>
      <c r="K444" s="32">
        <v>50</v>
      </c>
      <c r="L444" s="64">
        <v>5.5</v>
      </c>
      <c r="M444" s="32">
        <f t="shared" si="43"/>
        <v>1</v>
      </c>
      <c r="N444" s="21" t="s">
        <v>18</v>
      </c>
      <c r="O444" s="7"/>
      <c r="P444" s="25" t="s">
        <v>401</v>
      </c>
      <c r="Q444">
        <f t="shared" si="44"/>
        <v>50</v>
      </c>
      <c r="R444">
        <f t="shared" si="45"/>
        <v>50</v>
      </c>
      <c r="S444">
        <f t="shared" si="46"/>
        <v>1</v>
      </c>
      <c r="T444">
        <f t="shared" si="47"/>
        <v>87.5</v>
      </c>
      <c r="U444">
        <f t="shared" si="48"/>
        <v>87.5</v>
      </c>
    </row>
    <row r="445" spans="1:21" ht="43.2" hidden="1" x14ac:dyDescent="0.3">
      <c r="A445" s="13">
        <v>44945</v>
      </c>
      <c r="B445" s="14" t="s">
        <v>397</v>
      </c>
      <c r="C445" s="15" t="s">
        <v>20</v>
      </c>
      <c r="D445" s="15" t="s">
        <v>402</v>
      </c>
      <c r="E445" s="35" t="s">
        <v>427</v>
      </c>
      <c r="F445" s="15" t="s">
        <v>15</v>
      </c>
      <c r="G445" s="15">
        <v>65</v>
      </c>
      <c r="H445" s="15" t="s">
        <v>28</v>
      </c>
      <c r="I445" s="6">
        <f t="shared" si="42"/>
        <v>8</v>
      </c>
      <c r="J445" s="32" t="s">
        <v>250</v>
      </c>
      <c r="K445" s="37">
        <v>100</v>
      </c>
      <c r="L445" s="37">
        <v>5.5</v>
      </c>
      <c r="M445" s="32">
        <f t="shared" si="43"/>
        <v>0.65</v>
      </c>
      <c r="N445" s="23" t="s">
        <v>251</v>
      </c>
      <c r="O445" s="7"/>
      <c r="P445" s="30" t="s">
        <v>252</v>
      </c>
      <c r="Q445">
        <f t="shared" si="44"/>
        <v>65</v>
      </c>
      <c r="R445">
        <f t="shared" si="45"/>
        <v>100</v>
      </c>
      <c r="S445">
        <f t="shared" si="46"/>
        <v>0.65</v>
      </c>
      <c r="T445">
        <f t="shared" si="47"/>
        <v>520</v>
      </c>
      <c r="U445">
        <f t="shared" si="48"/>
        <v>520</v>
      </c>
    </row>
    <row r="446" spans="1:21" x14ac:dyDescent="0.3">
      <c r="A446" s="13">
        <v>44945</v>
      </c>
      <c r="B446" s="14" t="s">
        <v>397</v>
      </c>
      <c r="C446" s="15" t="s">
        <v>82</v>
      </c>
      <c r="D446" s="15" t="s">
        <v>398</v>
      </c>
      <c r="E446" s="35" t="s">
        <v>428</v>
      </c>
      <c r="F446" s="15" t="s">
        <v>211</v>
      </c>
      <c r="G446" s="15">
        <v>50</v>
      </c>
      <c r="H446" s="15" t="s">
        <v>58</v>
      </c>
      <c r="I446" s="6">
        <f t="shared" si="42"/>
        <v>1.75</v>
      </c>
      <c r="J446" s="32" t="s">
        <v>400</v>
      </c>
      <c r="K446" s="32">
        <v>50</v>
      </c>
      <c r="L446" s="64">
        <v>5.5</v>
      </c>
      <c r="M446" s="32">
        <f t="shared" si="43"/>
        <v>1</v>
      </c>
      <c r="N446" s="21" t="s">
        <v>18</v>
      </c>
      <c r="O446" s="7"/>
      <c r="P446" s="25" t="s">
        <v>401</v>
      </c>
      <c r="Q446">
        <f t="shared" si="44"/>
        <v>50</v>
      </c>
      <c r="R446">
        <f t="shared" si="45"/>
        <v>50</v>
      </c>
      <c r="S446">
        <f t="shared" si="46"/>
        <v>1</v>
      </c>
      <c r="T446">
        <f t="shared" si="47"/>
        <v>87.5</v>
      </c>
      <c r="U446">
        <f t="shared" si="48"/>
        <v>87.5</v>
      </c>
    </row>
    <row r="447" spans="1:21" ht="28.8" hidden="1" x14ac:dyDescent="0.3">
      <c r="A447" s="13">
        <v>44945</v>
      </c>
      <c r="B447" s="14" t="s">
        <v>397</v>
      </c>
      <c r="C447" s="15" t="s">
        <v>12</v>
      </c>
      <c r="D447" s="15" t="s">
        <v>434</v>
      </c>
      <c r="E447" s="35" t="s">
        <v>447</v>
      </c>
      <c r="F447" s="15" t="s">
        <v>15</v>
      </c>
      <c r="G447" s="15">
        <v>12</v>
      </c>
      <c r="H447" s="15" t="s">
        <v>436</v>
      </c>
      <c r="I447" s="6">
        <f t="shared" si="42"/>
        <v>3.5</v>
      </c>
      <c r="J447" s="28" t="s">
        <v>100</v>
      </c>
      <c r="K447" s="28">
        <v>50</v>
      </c>
      <c r="L447" s="64">
        <v>5.5</v>
      </c>
      <c r="M447" s="32">
        <f t="shared" si="43"/>
        <v>0.24</v>
      </c>
      <c r="N447" s="17"/>
      <c r="O447" s="24" t="s">
        <v>35</v>
      </c>
      <c r="P447" s="28"/>
      <c r="Q447">
        <f t="shared" si="44"/>
        <v>12</v>
      </c>
      <c r="R447">
        <f t="shared" si="45"/>
        <v>50</v>
      </c>
      <c r="S447">
        <f t="shared" si="46"/>
        <v>0.24</v>
      </c>
      <c r="T447">
        <f t="shared" si="47"/>
        <v>42</v>
      </c>
      <c r="U447">
        <f t="shared" si="48"/>
        <v>42</v>
      </c>
    </row>
    <row r="448" spans="1:21" x14ac:dyDescent="0.3">
      <c r="A448" s="13">
        <v>44945</v>
      </c>
      <c r="B448" s="14" t="s">
        <v>397</v>
      </c>
      <c r="C448" s="15" t="s">
        <v>12</v>
      </c>
      <c r="D448" s="15" t="s">
        <v>417</v>
      </c>
      <c r="E448" s="35" t="s">
        <v>429</v>
      </c>
      <c r="F448" s="15" t="s">
        <v>15</v>
      </c>
      <c r="G448" s="15">
        <v>20</v>
      </c>
      <c r="H448" s="15" t="s">
        <v>58</v>
      </c>
      <c r="I448" s="6">
        <f t="shared" si="42"/>
        <v>1.75</v>
      </c>
      <c r="J448" s="32" t="s">
        <v>17</v>
      </c>
      <c r="K448" s="32">
        <v>50</v>
      </c>
      <c r="L448" s="64">
        <v>5.5</v>
      </c>
      <c r="M448" s="32">
        <f t="shared" si="43"/>
        <v>0.4</v>
      </c>
      <c r="N448" s="21" t="s">
        <v>18</v>
      </c>
      <c r="O448" s="7"/>
      <c r="P448" s="25" t="s">
        <v>19</v>
      </c>
      <c r="Q448">
        <f t="shared" si="44"/>
        <v>20</v>
      </c>
      <c r="R448">
        <f t="shared" si="45"/>
        <v>50</v>
      </c>
      <c r="S448">
        <f t="shared" si="46"/>
        <v>0.4</v>
      </c>
      <c r="T448">
        <f t="shared" si="47"/>
        <v>35</v>
      </c>
      <c r="U448">
        <f t="shared" si="48"/>
        <v>35</v>
      </c>
    </row>
    <row r="449" spans="1:21" ht="28.8" hidden="1" x14ac:dyDescent="0.3">
      <c r="A449" s="13">
        <v>44945</v>
      </c>
      <c r="B449" s="14" t="s">
        <v>397</v>
      </c>
      <c r="C449" s="15" t="s">
        <v>12</v>
      </c>
      <c r="D449" s="15" t="s">
        <v>419</v>
      </c>
      <c r="E449" s="35" t="s">
        <v>448</v>
      </c>
      <c r="F449" s="15" t="s">
        <v>15</v>
      </c>
      <c r="G449" s="15">
        <v>54</v>
      </c>
      <c r="H449" s="15" t="s">
        <v>16</v>
      </c>
      <c r="I449" s="6">
        <f t="shared" si="42"/>
        <v>3.75</v>
      </c>
      <c r="J449" s="32" t="s">
        <v>34</v>
      </c>
      <c r="K449" s="32">
        <v>50</v>
      </c>
      <c r="L449" s="64">
        <v>5.5</v>
      </c>
      <c r="M449" s="32">
        <f t="shared" si="43"/>
        <v>1.08</v>
      </c>
      <c r="N449" s="24" t="s">
        <v>35</v>
      </c>
      <c r="O449" s="7"/>
      <c r="P449" s="29" t="s">
        <v>36</v>
      </c>
      <c r="Q449">
        <f t="shared" si="44"/>
        <v>54</v>
      </c>
      <c r="R449">
        <f t="shared" si="45"/>
        <v>50</v>
      </c>
      <c r="S449">
        <f t="shared" si="46"/>
        <v>1.08</v>
      </c>
      <c r="T449">
        <f t="shared" si="47"/>
        <v>202.5</v>
      </c>
      <c r="U449">
        <f t="shared" si="48"/>
        <v>202.5</v>
      </c>
    </row>
    <row r="450" spans="1:21" hidden="1" x14ac:dyDescent="0.3">
      <c r="A450" s="13">
        <v>44945</v>
      </c>
      <c r="B450" s="14" t="s">
        <v>397</v>
      </c>
      <c r="C450" s="15" t="s">
        <v>12</v>
      </c>
      <c r="D450" s="15" t="s">
        <v>406</v>
      </c>
      <c r="E450" s="35" t="s">
        <v>449</v>
      </c>
      <c r="F450" s="15" t="s">
        <v>15</v>
      </c>
      <c r="G450" s="15">
        <v>75</v>
      </c>
      <c r="H450" s="15" t="s">
        <v>16</v>
      </c>
      <c r="I450" s="6">
        <f t="shared" ref="I450:I491" si="49">H450*24</f>
        <v>3.75</v>
      </c>
      <c r="J450" s="28" t="s">
        <v>100</v>
      </c>
      <c r="K450" s="28">
        <v>100</v>
      </c>
      <c r="L450" s="64">
        <v>5.5</v>
      </c>
      <c r="M450" s="32">
        <f t="shared" ref="M450:M491" si="50">G450/K450</f>
        <v>0.75</v>
      </c>
      <c r="N450" s="17"/>
      <c r="O450" s="24" t="s">
        <v>35</v>
      </c>
      <c r="P450" s="28"/>
      <c r="Q450">
        <f t="shared" ref="Q450:Q491" si="51">G450</f>
        <v>75</v>
      </c>
      <c r="R450">
        <f t="shared" ref="R450:R491" si="52">K450</f>
        <v>100</v>
      </c>
      <c r="S450">
        <f t="shared" ref="S450:S491" si="53">Q450/R450</f>
        <v>0.75</v>
      </c>
      <c r="T450">
        <f t="shared" ref="T450:T491" si="54">Q450*I450</f>
        <v>281.25</v>
      </c>
      <c r="U450">
        <f t="shared" ref="U450:U491" si="55">G450*I450</f>
        <v>281.25</v>
      </c>
    </row>
    <row r="451" spans="1:21" x14ac:dyDescent="0.3">
      <c r="A451" s="13">
        <v>44946</v>
      </c>
      <c r="B451" s="14" t="s">
        <v>397</v>
      </c>
      <c r="C451" s="15" t="s">
        <v>20</v>
      </c>
      <c r="D451" s="15" t="s">
        <v>398</v>
      </c>
      <c r="E451" s="35" t="s">
        <v>431</v>
      </c>
      <c r="F451" s="15" t="s">
        <v>263</v>
      </c>
      <c r="G451" s="15">
        <v>50</v>
      </c>
      <c r="H451" s="15" t="s">
        <v>58</v>
      </c>
      <c r="I451" s="6">
        <f t="shared" si="49"/>
        <v>1.75</v>
      </c>
      <c r="J451" s="32" t="s">
        <v>400</v>
      </c>
      <c r="K451" s="32">
        <v>50</v>
      </c>
      <c r="L451" s="64">
        <v>5.5</v>
      </c>
      <c r="M451" s="32">
        <f t="shared" si="50"/>
        <v>1</v>
      </c>
      <c r="N451" s="21" t="s">
        <v>18</v>
      </c>
      <c r="O451" s="7"/>
      <c r="P451" s="25" t="s">
        <v>401</v>
      </c>
      <c r="Q451">
        <f t="shared" si="51"/>
        <v>50</v>
      </c>
      <c r="R451">
        <f t="shared" si="52"/>
        <v>50</v>
      </c>
      <c r="S451">
        <f t="shared" si="53"/>
        <v>1</v>
      </c>
      <c r="T451">
        <f t="shared" si="54"/>
        <v>87.5</v>
      </c>
      <c r="U451">
        <f t="shared" si="55"/>
        <v>87.5</v>
      </c>
    </row>
    <row r="452" spans="1:21" ht="43.2" hidden="1" x14ac:dyDescent="0.3">
      <c r="A452" s="13">
        <v>44946</v>
      </c>
      <c r="B452" s="14" t="s">
        <v>397</v>
      </c>
      <c r="C452" s="15" t="s">
        <v>20</v>
      </c>
      <c r="D452" s="15" t="s">
        <v>402</v>
      </c>
      <c r="E452" s="35" t="s">
        <v>432</v>
      </c>
      <c r="F452" s="15" t="s">
        <v>15</v>
      </c>
      <c r="G452" s="15">
        <v>65</v>
      </c>
      <c r="H452" s="15" t="s">
        <v>28</v>
      </c>
      <c r="I452" s="6">
        <f t="shared" si="49"/>
        <v>8</v>
      </c>
      <c r="J452" s="32" t="s">
        <v>404</v>
      </c>
      <c r="K452" s="37">
        <v>100</v>
      </c>
      <c r="L452" s="37">
        <v>5.5</v>
      </c>
      <c r="M452" s="32">
        <f t="shared" si="50"/>
        <v>0.65</v>
      </c>
      <c r="N452" s="23" t="s">
        <v>251</v>
      </c>
      <c r="O452" s="7"/>
      <c r="P452" s="30" t="s">
        <v>252</v>
      </c>
      <c r="Q452">
        <f t="shared" si="51"/>
        <v>65</v>
      </c>
      <c r="R452">
        <f t="shared" si="52"/>
        <v>100</v>
      </c>
      <c r="S452">
        <f t="shared" si="53"/>
        <v>0.65</v>
      </c>
      <c r="T452">
        <f t="shared" si="54"/>
        <v>520</v>
      </c>
      <c r="U452">
        <f t="shared" si="55"/>
        <v>520</v>
      </c>
    </row>
    <row r="453" spans="1:21" x14ac:dyDescent="0.3">
      <c r="A453" s="13">
        <v>44946</v>
      </c>
      <c r="B453" s="14" t="s">
        <v>397</v>
      </c>
      <c r="C453" s="15" t="s">
        <v>82</v>
      </c>
      <c r="D453" s="15" t="s">
        <v>398</v>
      </c>
      <c r="E453" s="35" t="s">
        <v>433</v>
      </c>
      <c r="F453" s="15" t="s">
        <v>211</v>
      </c>
      <c r="G453" s="15">
        <v>50</v>
      </c>
      <c r="H453" s="15" t="s">
        <v>58</v>
      </c>
      <c r="I453" s="6">
        <f t="shared" si="49"/>
        <v>1.75</v>
      </c>
      <c r="J453" s="32" t="s">
        <v>400</v>
      </c>
      <c r="K453" s="32">
        <v>50</v>
      </c>
      <c r="L453" s="64">
        <v>5.5</v>
      </c>
      <c r="M453" s="32">
        <f t="shared" si="50"/>
        <v>1</v>
      </c>
      <c r="N453" s="21" t="s">
        <v>18</v>
      </c>
      <c r="O453" s="7"/>
      <c r="P453" s="25" t="s">
        <v>401</v>
      </c>
      <c r="Q453">
        <f t="shared" si="51"/>
        <v>50</v>
      </c>
      <c r="R453">
        <f t="shared" si="52"/>
        <v>50</v>
      </c>
      <c r="S453">
        <f t="shared" si="53"/>
        <v>1</v>
      </c>
      <c r="T453">
        <f t="shared" si="54"/>
        <v>87.5</v>
      </c>
      <c r="U453">
        <f t="shared" si="55"/>
        <v>87.5</v>
      </c>
    </row>
    <row r="454" spans="1:21" ht="28.8" hidden="1" x14ac:dyDescent="0.3">
      <c r="A454" s="13">
        <v>44946</v>
      </c>
      <c r="B454" s="14" t="s">
        <v>397</v>
      </c>
      <c r="C454" s="15" t="s">
        <v>12</v>
      </c>
      <c r="D454" s="15" t="s">
        <v>434</v>
      </c>
      <c r="E454" s="35" t="s">
        <v>450</v>
      </c>
      <c r="F454" s="15" t="s">
        <v>15</v>
      </c>
      <c r="G454" s="15">
        <v>12</v>
      </c>
      <c r="H454" s="15" t="s">
        <v>436</v>
      </c>
      <c r="I454" s="6">
        <f t="shared" si="49"/>
        <v>3.5</v>
      </c>
      <c r="J454" s="28" t="s">
        <v>100</v>
      </c>
      <c r="K454" s="28">
        <v>50</v>
      </c>
      <c r="L454" s="64">
        <v>5.5</v>
      </c>
      <c r="M454" s="32">
        <f t="shared" si="50"/>
        <v>0.24</v>
      </c>
      <c r="N454" s="17"/>
      <c r="O454" s="24" t="s">
        <v>35</v>
      </c>
      <c r="P454" s="28"/>
      <c r="Q454">
        <f t="shared" si="51"/>
        <v>12</v>
      </c>
      <c r="R454">
        <f t="shared" si="52"/>
        <v>50</v>
      </c>
      <c r="S454">
        <f t="shared" si="53"/>
        <v>0.24</v>
      </c>
      <c r="T454">
        <f t="shared" si="54"/>
        <v>42</v>
      </c>
      <c r="U454">
        <f t="shared" si="55"/>
        <v>42</v>
      </c>
    </row>
    <row r="455" spans="1:21" x14ac:dyDescent="0.3">
      <c r="A455" s="13">
        <v>44946</v>
      </c>
      <c r="B455" s="14" t="s">
        <v>397</v>
      </c>
      <c r="C455" s="15" t="s">
        <v>12</v>
      </c>
      <c r="D455" s="15" t="s">
        <v>417</v>
      </c>
      <c r="E455" s="35" t="s">
        <v>437</v>
      </c>
      <c r="F455" s="15" t="s">
        <v>15</v>
      </c>
      <c r="G455" s="15">
        <v>20</v>
      </c>
      <c r="H455" s="15" t="s">
        <v>58</v>
      </c>
      <c r="I455" s="6">
        <f t="shared" si="49"/>
        <v>1.75</v>
      </c>
      <c r="J455" s="32" t="s">
        <v>17</v>
      </c>
      <c r="K455" s="32">
        <v>50</v>
      </c>
      <c r="L455" s="64">
        <v>5.5</v>
      </c>
      <c r="M455" s="32">
        <f t="shared" si="50"/>
        <v>0.4</v>
      </c>
      <c r="N455" s="21" t="s">
        <v>18</v>
      </c>
      <c r="O455" s="7"/>
      <c r="P455" s="25" t="s">
        <v>19</v>
      </c>
      <c r="Q455">
        <f t="shared" si="51"/>
        <v>20</v>
      </c>
      <c r="R455">
        <f t="shared" si="52"/>
        <v>50</v>
      </c>
      <c r="S455">
        <f t="shared" si="53"/>
        <v>0.4</v>
      </c>
      <c r="T455">
        <f t="shared" si="54"/>
        <v>35</v>
      </c>
      <c r="U455">
        <f t="shared" si="55"/>
        <v>35</v>
      </c>
    </row>
    <row r="456" spans="1:21" ht="28.8" hidden="1" x14ac:dyDescent="0.3">
      <c r="A456" s="13">
        <v>44946</v>
      </c>
      <c r="B456" s="14" t="s">
        <v>397</v>
      </c>
      <c r="C456" s="15" t="s">
        <v>12</v>
      </c>
      <c r="D456" s="15" t="s">
        <v>419</v>
      </c>
      <c r="E456" s="35" t="s">
        <v>451</v>
      </c>
      <c r="F456" s="15" t="s">
        <v>15</v>
      </c>
      <c r="G456" s="15">
        <v>54</v>
      </c>
      <c r="H456" s="15" t="s">
        <v>16</v>
      </c>
      <c r="I456" s="6">
        <f t="shared" si="49"/>
        <v>3.75</v>
      </c>
      <c r="J456" s="32" t="s">
        <v>34</v>
      </c>
      <c r="K456" s="32">
        <v>50</v>
      </c>
      <c r="L456" s="64">
        <v>5.5</v>
      </c>
      <c r="M456" s="32">
        <f t="shared" si="50"/>
        <v>1.08</v>
      </c>
      <c r="N456" s="24" t="s">
        <v>35</v>
      </c>
      <c r="O456" s="7"/>
      <c r="P456" s="29" t="s">
        <v>36</v>
      </c>
      <c r="Q456">
        <f t="shared" si="51"/>
        <v>54</v>
      </c>
      <c r="R456">
        <f t="shared" si="52"/>
        <v>50</v>
      </c>
      <c r="S456">
        <f t="shared" si="53"/>
        <v>1.08</v>
      </c>
      <c r="T456">
        <f t="shared" si="54"/>
        <v>202.5</v>
      </c>
      <c r="U456">
        <f t="shared" si="55"/>
        <v>202.5</v>
      </c>
    </row>
    <row r="457" spans="1:21" hidden="1" x14ac:dyDescent="0.3">
      <c r="A457" s="13">
        <v>44946</v>
      </c>
      <c r="B457" s="14" t="s">
        <v>397</v>
      </c>
      <c r="C457" s="15" t="s">
        <v>12</v>
      </c>
      <c r="D457" s="15" t="s">
        <v>406</v>
      </c>
      <c r="E457" s="35" t="s">
        <v>446</v>
      </c>
      <c r="F457" s="15" t="s">
        <v>15</v>
      </c>
      <c r="G457" s="15">
        <v>75</v>
      </c>
      <c r="H457" s="15" t="s">
        <v>16</v>
      </c>
      <c r="I457" s="6">
        <f t="shared" si="49"/>
        <v>3.75</v>
      </c>
      <c r="J457" s="28" t="s">
        <v>100</v>
      </c>
      <c r="K457" s="28">
        <v>100</v>
      </c>
      <c r="L457" s="64">
        <v>5.5</v>
      </c>
      <c r="M457" s="32">
        <f t="shared" si="50"/>
        <v>0.75</v>
      </c>
      <c r="N457" s="17"/>
      <c r="O457" s="24" t="s">
        <v>35</v>
      </c>
      <c r="P457" s="28"/>
      <c r="Q457">
        <f t="shared" si="51"/>
        <v>75</v>
      </c>
      <c r="R457">
        <f t="shared" si="52"/>
        <v>100</v>
      </c>
      <c r="S457">
        <f t="shared" si="53"/>
        <v>0.75</v>
      </c>
      <c r="T457">
        <f t="shared" si="54"/>
        <v>281.25</v>
      </c>
      <c r="U457">
        <f t="shared" si="55"/>
        <v>281.25</v>
      </c>
    </row>
    <row r="458" spans="1:21" x14ac:dyDescent="0.3">
      <c r="A458" s="13">
        <v>44949</v>
      </c>
      <c r="B458" s="14" t="s">
        <v>397</v>
      </c>
      <c r="C458" s="15" t="s">
        <v>20</v>
      </c>
      <c r="D458" s="15" t="s">
        <v>398</v>
      </c>
      <c r="E458" s="35" t="s">
        <v>399</v>
      </c>
      <c r="F458" s="15" t="s">
        <v>263</v>
      </c>
      <c r="G458" s="15">
        <v>50</v>
      </c>
      <c r="H458" s="15" t="s">
        <v>58</v>
      </c>
      <c r="I458" s="6">
        <f t="shared" si="49"/>
        <v>1.75</v>
      </c>
      <c r="J458" s="32" t="s">
        <v>400</v>
      </c>
      <c r="K458" s="32">
        <v>50</v>
      </c>
      <c r="L458" s="64">
        <v>5.5</v>
      </c>
      <c r="M458" s="32">
        <f t="shared" si="50"/>
        <v>1</v>
      </c>
      <c r="N458" s="21" t="s">
        <v>18</v>
      </c>
      <c r="O458" s="7"/>
      <c r="P458" s="25" t="s">
        <v>401</v>
      </c>
      <c r="Q458">
        <f t="shared" si="51"/>
        <v>50</v>
      </c>
      <c r="R458">
        <f t="shared" si="52"/>
        <v>50</v>
      </c>
      <c r="S458">
        <f t="shared" si="53"/>
        <v>1</v>
      </c>
      <c r="T458">
        <f t="shared" si="54"/>
        <v>87.5</v>
      </c>
      <c r="U458">
        <f t="shared" si="55"/>
        <v>87.5</v>
      </c>
    </row>
    <row r="459" spans="1:21" ht="43.2" hidden="1" x14ac:dyDescent="0.3">
      <c r="A459" s="13">
        <v>44949</v>
      </c>
      <c r="B459" s="14" t="s">
        <v>397</v>
      </c>
      <c r="C459" s="15" t="s">
        <v>20</v>
      </c>
      <c r="D459" s="15" t="s">
        <v>402</v>
      </c>
      <c r="E459" s="35" t="s">
        <v>403</v>
      </c>
      <c r="F459" s="15" t="s">
        <v>15</v>
      </c>
      <c r="G459" s="15">
        <v>65</v>
      </c>
      <c r="H459" s="15" t="s">
        <v>28</v>
      </c>
      <c r="I459" s="6">
        <f t="shared" si="49"/>
        <v>8</v>
      </c>
      <c r="J459" s="32" t="s">
        <v>404</v>
      </c>
      <c r="K459" s="37">
        <v>100</v>
      </c>
      <c r="L459" s="37">
        <v>5.5</v>
      </c>
      <c r="M459" s="32">
        <f t="shared" si="50"/>
        <v>0.65</v>
      </c>
      <c r="N459" s="23" t="s">
        <v>251</v>
      </c>
      <c r="O459" s="7"/>
      <c r="P459" s="30" t="s">
        <v>252</v>
      </c>
      <c r="Q459">
        <f t="shared" si="51"/>
        <v>65</v>
      </c>
      <c r="R459">
        <f t="shared" si="52"/>
        <v>100</v>
      </c>
      <c r="S459">
        <f t="shared" si="53"/>
        <v>0.65</v>
      </c>
      <c r="T459">
        <f t="shared" si="54"/>
        <v>520</v>
      </c>
      <c r="U459">
        <f t="shared" si="55"/>
        <v>520</v>
      </c>
    </row>
    <row r="460" spans="1:21" x14ac:dyDescent="0.3">
      <c r="A460" s="13">
        <v>44949</v>
      </c>
      <c r="B460" s="14" t="s">
        <v>397</v>
      </c>
      <c r="C460" s="15" t="s">
        <v>82</v>
      </c>
      <c r="D460" s="15" t="s">
        <v>398</v>
      </c>
      <c r="E460" s="35" t="s">
        <v>405</v>
      </c>
      <c r="F460" s="15" t="s">
        <v>211</v>
      </c>
      <c r="G460" s="15">
        <v>50</v>
      </c>
      <c r="H460" s="15" t="s">
        <v>58</v>
      </c>
      <c r="I460" s="6">
        <f t="shared" si="49"/>
        <v>1.75</v>
      </c>
      <c r="J460" s="32" t="s">
        <v>400</v>
      </c>
      <c r="K460" s="32">
        <v>50</v>
      </c>
      <c r="L460" s="64">
        <v>5.5</v>
      </c>
      <c r="M460" s="32">
        <f t="shared" si="50"/>
        <v>1</v>
      </c>
      <c r="N460" s="21" t="s">
        <v>18</v>
      </c>
      <c r="O460" s="7"/>
      <c r="P460" s="25" t="s">
        <v>401</v>
      </c>
      <c r="Q460">
        <f t="shared" si="51"/>
        <v>50</v>
      </c>
      <c r="R460">
        <f t="shared" si="52"/>
        <v>50</v>
      </c>
      <c r="S460">
        <f t="shared" si="53"/>
        <v>1</v>
      </c>
      <c r="T460">
        <f t="shared" si="54"/>
        <v>87.5</v>
      </c>
      <c r="U460">
        <f t="shared" si="55"/>
        <v>87.5</v>
      </c>
    </row>
    <row r="461" spans="1:21" ht="28.8" hidden="1" x14ac:dyDescent="0.3">
      <c r="A461" s="13">
        <v>44949</v>
      </c>
      <c r="B461" s="14" t="s">
        <v>397</v>
      </c>
      <c r="C461" s="15" t="s">
        <v>12</v>
      </c>
      <c r="D461" s="15" t="s">
        <v>419</v>
      </c>
      <c r="E461" s="35" t="s">
        <v>452</v>
      </c>
      <c r="F461" s="15" t="s">
        <v>15</v>
      </c>
      <c r="G461" s="15">
        <v>54</v>
      </c>
      <c r="H461" s="15" t="s">
        <v>16</v>
      </c>
      <c r="I461" s="6">
        <f t="shared" si="49"/>
        <v>3.75</v>
      </c>
      <c r="J461" s="32" t="s">
        <v>34</v>
      </c>
      <c r="K461" s="32">
        <v>50</v>
      </c>
      <c r="L461" s="64">
        <v>5.5</v>
      </c>
      <c r="M461" s="32">
        <f t="shared" si="50"/>
        <v>1.08</v>
      </c>
      <c r="N461" s="24" t="s">
        <v>35</v>
      </c>
      <c r="O461" s="7"/>
      <c r="P461" s="29" t="s">
        <v>36</v>
      </c>
      <c r="Q461">
        <f t="shared" si="51"/>
        <v>54</v>
      </c>
      <c r="R461">
        <f t="shared" si="52"/>
        <v>50</v>
      </c>
      <c r="S461">
        <f t="shared" si="53"/>
        <v>1.08</v>
      </c>
      <c r="T461">
        <f t="shared" si="54"/>
        <v>202.5</v>
      </c>
      <c r="U461">
        <f t="shared" si="55"/>
        <v>202.5</v>
      </c>
    </row>
    <row r="462" spans="1:21" hidden="1" x14ac:dyDescent="0.3">
      <c r="A462" s="13">
        <v>44949</v>
      </c>
      <c r="B462" s="14" t="s">
        <v>397</v>
      </c>
      <c r="C462" s="15" t="s">
        <v>12</v>
      </c>
      <c r="D462" s="15" t="s">
        <v>406</v>
      </c>
      <c r="E462" s="35" t="s">
        <v>446</v>
      </c>
      <c r="F462" s="15" t="s">
        <v>15</v>
      </c>
      <c r="G462" s="15">
        <v>75</v>
      </c>
      <c r="H462" s="15" t="s">
        <v>16</v>
      </c>
      <c r="I462" s="6">
        <f t="shared" si="49"/>
        <v>3.75</v>
      </c>
      <c r="J462" s="28" t="s">
        <v>100</v>
      </c>
      <c r="K462" s="28">
        <v>100</v>
      </c>
      <c r="L462" s="64">
        <v>5.5</v>
      </c>
      <c r="M462" s="32">
        <f t="shared" si="50"/>
        <v>0.75</v>
      </c>
      <c r="N462" s="17"/>
      <c r="O462" s="24" t="s">
        <v>35</v>
      </c>
      <c r="P462" s="28"/>
      <c r="Q462">
        <f t="shared" si="51"/>
        <v>75</v>
      </c>
      <c r="R462">
        <f t="shared" si="52"/>
        <v>100</v>
      </c>
      <c r="S462">
        <f t="shared" si="53"/>
        <v>0.75</v>
      </c>
      <c r="T462">
        <f t="shared" si="54"/>
        <v>281.25</v>
      </c>
      <c r="U462">
        <f t="shared" si="55"/>
        <v>281.25</v>
      </c>
    </row>
    <row r="463" spans="1:21" ht="28.8" hidden="1" x14ac:dyDescent="0.3">
      <c r="A463" s="13">
        <v>44950</v>
      </c>
      <c r="B463" s="14" t="s">
        <v>397</v>
      </c>
      <c r="C463" s="15" t="s">
        <v>20</v>
      </c>
      <c r="D463" s="15" t="s">
        <v>406</v>
      </c>
      <c r="E463" s="35" t="s">
        <v>453</v>
      </c>
      <c r="F463" s="15" t="s">
        <v>15</v>
      </c>
      <c r="G463" s="15">
        <v>75</v>
      </c>
      <c r="H463" s="15" t="s">
        <v>16</v>
      </c>
      <c r="I463" s="6">
        <f t="shared" si="49"/>
        <v>3.75</v>
      </c>
      <c r="J463" s="37" t="s">
        <v>408</v>
      </c>
      <c r="K463" s="37">
        <v>100</v>
      </c>
      <c r="L463" s="64">
        <v>5.5</v>
      </c>
      <c r="M463" s="32">
        <f t="shared" si="50"/>
        <v>0.75</v>
      </c>
      <c r="N463" s="24" t="s">
        <v>35</v>
      </c>
      <c r="O463" s="24" t="s">
        <v>35</v>
      </c>
      <c r="P463" s="29" t="s">
        <v>36</v>
      </c>
      <c r="Q463">
        <f t="shared" si="51"/>
        <v>75</v>
      </c>
      <c r="R463">
        <f t="shared" si="52"/>
        <v>100</v>
      </c>
      <c r="S463">
        <f t="shared" si="53"/>
        <v>0.75</v>
      </c>
      <c r="T463">
        <f t="shared" si="54"/>
        <v>281.25</v>
      </c>
      <c r="U463">
        <f t="shared" si="55"/>
        <v>281.25</v>
      </c>
    </row>
    <row r="464" spans="1:21" x14ac:dyDescent="0.3">
      <c r="A464" s="13">
        <v>44950</v>
      </c>
      <c r="B464" s="14" t="s">
        <v>397</v>
      </c>
      <c r="C464" s="15" t="s">
        <v>20</v>
      </c>
      <c r="D464" s="15" t="s">
        <v>398</v>
      </c>
      <c r="E464" s="35" t="s">
        <v>410</v>
      </c>
      <c r="F464" s="15" t="s">
        <v>263</v>
      </c>
      <c r="G464" s="15">
        <v>50</v>
      </c>
      <c r="H464" s="15" t="s">
        <v>58</v>
      </c>
      <c r="I464" s="6">
        <f t="shared" si="49"/>
        <v>1.75</v>
      </c>
      <c r="J464" s="32" t="s">
        <v>400</v>
      </c>
      <c r="K464" s="32">
        <v>50</v>
      </c>
      <c r="L464" s="64">
        <v>5.5</v>
      </c>
      <c r="M464" s="32">
        <f t="shared" si="50"/>
        <v>1</v>
      </c>
      <c r="N464" s="21" t="s">
        <v>18</v>
      </c>
      <c r="O464" s="7"/>
      <c r="P464" s="25" t="s">
        <v>401</v>
      </c>
      <c r="Q464">
        <f t="shared" si="51"/>
        <v>50</v>
      </c>
      <c r="R464">
        <f t="shared" si="52"/>
        <v>50</v>
      </c>
      <c r="S464">
        <f t="shared" si="53"/>
        <v>1</v>
      </c>
      <c r="T464">
        <f t="shared" si="54"/>
        <v>87.5</v>
      </c>
      <c r="U464">
        <f t="shared" si="55"/>
        <v>87.5</v>
      </c>
    </row>
    <row r="465" spans="1:21" ht="43.2" hidden="1" x14ac:dyDescent="0.3">
      <c r="A465" s="13">
        <v>44950</v>
      </c>
      <c r="B465" s="14" t="s">
        <v>397</v>
      </c>
      <c r="C465" s="15" t="s">
        <v>20</v>
      </c>
      <c r="D465" s="15" t="s">
        <v>402</v>
      </c>
      <c r="E465" s="35" t="s">
        <v>411</v>
      </c>
      <c r="F465" s="15" t="s">
        <v>15</v>
      </c>
      <c r="G465" s="15">
        <v>65</v>
      </c>
      <c r="H465" s="15" t="s">
        <v>28</v>
      </c>
      <c r="I465" s="6">
        <f t="shared" si="49"/>
        <v>8</v>
      </c>
      <c r="J465" s="32" t="s">
        <v>250</v>
      </c>
      <c r="K465" s="37">
        <v>100</v>
      </c>
      <c r="L465" s="37">
        <v>5.5</v>
      </c>
      <c r="M465" s="32">
        <f t="shared" si="50"/>
        <v>0.65</v>
      </c>
      <c r="N465" s="23" t="s">
        <v>251</v>
      </c>
      <c r="O465" s="7"/>
      <c r="P465" s="30" t="s">
        <v>252</v>
      </c>
      <c r="Q465">
        <f t="shared" si="51"/>
        <v>65</v>
      </c>
      <c r="R465">
        <f t="shared" si="52"/>
        <v>100</v>
      </c>
      <c r="S465">
        <f t="shared" si="53"/>
        <v>0.65</v>
      </c>
      <c r="T465">
        <f t="shared" si="54"/>
        <v>520</v>
      </c>
      <c r="U465">
        <f t="shared" si="55"/>
        <v>520</v>
      </c>
    </row>
    <row r="466" spans="1:21" x14ac:dyDescent="0.3">
      <c r="A466" s="13">
        <v>44950</v>
      </c>
      <c r="B466" s="14" t="s">
        <v>397</v>
      </c>
      <c r="C466" s="15" t="s">
        <v>82</v>
      </c>
      <c r="D466" s="15" t="s">
        <v>398</v>
      </c>
      <c r="E466" s="35" t="s">
        <v>412</v>
      </c>
      <c r="F466" s="15" t="s">
        <v>211</v>
      </c>
      <c r="G466" s="15">
        <v>50</v>
      </c>
      <c r="H466" s="15" t="s">
        <v>58</v>
      </c>
      <c r="I466" s="6">
        <f t="shared" si="49"/>
        <v>1.75</v>
      </c>
      <c r="J466" s="32" t="s">
        <v>400</v>
      </c>
      <c r="K466" s="32">
        <v>50</v>
      </c>
      <c r="L466" s="64">
        <v>5.5</v>
      </c>
      <c r="M466" s="32">
        <f t="shared" si="50"/>
        <v>1</v>
      </c>
      <c r="N466" s="21" t="s">
        <v>18</v>
      </c>
      <c r="O466" s="7"/>
      <c r="P466" s="25" t="s">
        <v>401</v>
      </c>
      <c r="Q466">
        <f t="shared" si="51"/>
        <v>50</v>
      </c>
      <c r="R466">
        <f t="shared" si="52"/>
        <v>50</v>
      </c>
      <c r="S466">
        <f t="shared" si="53"/>
        <v>1</v>
      </c>
      <c r="T466">
        <f t="shared" si="54"/>
        <v>87.5</v>
      </c>
      <c r="U466">
        <f t="shared" si="55"/>
        <v>87.5</v>
      </c>
    </row>
    <row r="467" spans="1:21" ht="28.8" hidden="1" x14ac:dyDescent="0.3">
      <c r="A467" s="13">
        <v>44950</v>
      </c>
      <c r="B467" s="14" t="s">
        <v>397</v>
      </c>
      <c r="C467" s="15" t="s">
        <v>12</v>
      </c>
      <c r="D467" s="15" t="s">
        <v>419</v>
      </c>
      <c r="E467" s="35" t="s">
        <v>454</v>
      </c>
      <c r="F467" s="15" t="s">
        <v>15</v>
      </c>
      <c r="G467" s="15">
        <v>54</v>
      </c>
      <c r="H467" s="15" t="s">
        <v>16</v>
      </c>
      <c r="I467" s="6">
        <f t="shared" si="49"/>
        <v>3.75</v>
      </c>
      <c r="J467" s="32" t="s">
        <v>34</v>
      </c>
      <c r="K467" s="32">
        <v>50</v>
      </c>
      <c r="L467" s="64">
        <v>5.5</v>
      </c>
      <c r="M467" s="32">
        <f t="shared" si="50"/>
        <v>1.08</v>
      </c>
      <c r="N467" s="24" t="s">
        <v>35</v>
      </c>
      <c r="O467" s="7"/>
      <c r="P467" s="29" t="s">
        <v>36</v>
      </c>
      <c r="Q467">
        <f t="shared" si="51"/>
        <v>54</v>
      </c>
      <c r="R467">
        <f t="shared" si="52"/>
        <v>50</v>
      </c>
      <c r="S467">
        <f t="shared" si="53"/>
        <v>1.08</v>
      </c>
      <c r="T467">
        <f t="shared" si="54"/>
        <v>202.5</v>
      </c>
      <c r="U467">
        <f t="shared" si="55"/>
        <v>202.5</v>
      </c>
    </row>
    <row r="468" spans="1:21" hidden="1" x14ac:dyDescent="0.3">
      <c r="A468" s="13">
        <v>44950</v>
      </c>
      <c r="B468" s="14" t="s">
        <v>397</v>
      </c>
      <c r="C468" s="15" t="s">
        <v>12</v>
      </c>
      <c r="D468" s="15" t="s">
        <v>406</v>
      </c>
      <c r="E468" s="35" t="s">
        <v>455</v>
      </c>
      <c r="F468" s="15" t="s">
        <v>15</v>
      </c>
      <c r="G468" s="15">
        <v>75</v>
      </c>
      <c r="H468" s="15" t="s">
        <v>16</v>
      </c>
      <c r="I468" s="6">
        <f t="shared" si="49"/>
        <v>3.75</v>
      </c>
      <c r="J468" s="28" t="s">
        <v>100</v>
      </c>
      <c r="K468" s="28">
        <v>100</v>
      </c>
      <c r="L468" s="64">
        <v>5.5</v>
      </c>
      <c r="M468" s="32">
        <f t="shared" si="50"/>
        <v>0.75</v>
      </c>
      <c r="N468" s="17"/>
      <c r="O468" s="24" t="s">
        <v>35</v>
      </c>
      <c r="P468" s="28"/>
      <c r="Q468">
        <f t="shared" si="51"/>
        <v>75</v>
      </c>
      <c r="R468">
        <f t="shared" si="52"/>
        <v>100</v>
      </c>
      <c r="S468">
        <f t="shared" si="53"/>
        <v>0.75</v>
      </c>
      <c r="T468">
        <f t="shared" si="54"/>
        <v>281.25</v>
      </c>
      <c r="U468">
        <f t="shared" si="55"/>
        <v>281.25</v>
      </c>
    </row>
    <row r="469" spans="1:21" x14ac:dyDescent="0.3">
      <c r="A469" s="13">
        <v>44951</v>
      </c>
      <c r="B469" s="14" t="s">
        <v>397</v>
      </c>
      <c r="C469" s="15" t="s">
        <v>20</v>
      </c>
      <c r="D469" s="15" t="s">
        <v>398</v>
      </c>
      <c r="E469" s="35" t="s">
        <v>414</v>
      </c>
      <c r="F469" s="15" t="s">
        <v>263</v>
      </c>
      <c r="G469" s="15">
        <v>50</v>
      </c>
      <c r="H469" s="15" t="s">
        <v>58</v>
      </c>
      <c r="I469" s="6">
        <f t="shared" si="49"/>
        <v>1.75</v>
      </c>
      <c r="J469" s="32" t="s">
        <v>400</v>
      </c>
      <c r="K469" s="32">
        <v>50</v>
      </c>
      <c r="L469" s="64">
        <v>5.5</v>
      </c>
      <c r="M469" s="32">
        <f t="shared" si="50"/>
        <v>1</v>
      </c>
      <c r="N469" s="21" t="s">
        <v>18</v>
      </c>
      <c r="O469" s="7"/>
      <c r="P469" s="25" t="s">
        <v>401</v>
      </c>
      <c r="Q469">
        <f t="shared" si="51"/>
        <v>50</v>
      </c>
      <c r="R469">
        <f t="shared" si="52"/>
        <v>50</v>
      </c>
      <c r="S469">
        <f t="shared" si="53"/>
        <v>1</v>
      </c>
      <c r="T469">
        <f t="shared" si="54"/>
        <v>87.5</v>
      </c>
      <c r="U469">
        <f t="shared" si="55"/>
        <v>87.5</v>
      </c>
    </row>
    <row r="470" spans="1:21" ht="43.2" hidden="1" x14ac:dyDescent="0.3">
      <c r="A470" s="13">
        <v>44951</v>
      </c>
      <c r="B470" s="14" t="s">
        <v>397</v>
      </c>
      <c r="C470" s="15" t="s">
        <v>20</v>
      </c>
      <c r="D470" s="15" t="s">
        <v>402</v>
      </c>
      <c r="E470" s="35" t="s">
        <v>415</v>
      </c>
      <c r="F470" s="15" t="s">
        <v>15</v>
      </c>
      <c r="G470" s="15">
        <v>65</v>
      </c>
      <c r="H470" s="15" t="s">
        <v>28</v>
      </c>
      <c r="I470" s="6">
        <f t="shared" si="49"/>
        <v>8</v>
      </c>
      <c r="J470" s="32" t="s">
        <v>404</v>
      </c>
      <c r="K470" s="37">
        <v>100</v>
      </c>
      <c r="L470" s="37">
        <v>5.5</v>
      </c>
      <c r="M470" s="32">
        <f t="shared" si="50"/>
        <v>0.65</v>
      </c>
      <c r="N470" s="23" t="s">
        <v>251</v>
      </c>
      <c r="O470" s="7"/>
      <c r="P470" s="30" t="s">
        <v>252</v>
      </c>
      <c r="Q470">
        <f t="shared" si="51"/>
        <v>65</v>
      </c>
      <c r="R470">
        <f t="shared" si="52"/>
        <v>100</v>
      </c>
      <c r="S470">
        <f t="shared" si="53"/>
        <v>0.65</v>
      </c>
      <c r="T470">
        <f t="shared" si="54"/>
        <v>520</v>
      </c>
      <c r="U470">
        <f t="shared" si="55"/>
        <v>520</v>
      </c>
    </row>
    <row r="471" spans="1:21" x14ac:dyDescent="0.3">
      <c r="A471" s="13">
        <v>44951</v>
      </c>
      <c r="B471" s="14" t="s">
        <v>397</v>
      </c>
      <c r="C471" s="15" t="s">
        <v>82</v>
      </c>
      <c r="D471" s="15" t="s">
        <v>398</v>
      </c>
      <c r="E471" s="35" t="s">
        <v>416</v>
      </c>
      <c r="F471" s="15" t="s">
        <v>211</v>
      </c>
      <c r="G471" s="15">
        <v>50</v>
      </c>
      <c r="H471" s="15" t="s">
        <v>58</v>
      </c>
      <c r="I471" s="6">
        <f t="shared" si="49"/>
        <v>1.75</v>
      </c>
      <c r="J471" s="32" t="s">
        <v>400</v>
      </c>
      <c r="K471" s="32">
        <v>50</v>
      </c>
      <c r="L471" s="64">
        <v>5.5</v>
      </c>
      <c r="M471" s="32">
        <f t="shared" si="50"/>
        <v>1</v>
      </c>
      <c r="N471" s="21" t="s">
        <v>18</v>
      </c>
      <c r="O471" s="7"/>
      <c r="P471" s="25" t="s">
        <v>401</v>
      </c>
      <c r="Q471">
        <f t="shared" si="51"/>
        <v>50</v>
      </c>
      <c r="R471">
        <f t="shared" si="52"/>
        <v>50</v>
      </c>
      <c r="S471">
        <f t="shared" si="53"/>
        <v>1</v>
      </c>
      <c r="T471">
        <f t="shared" si="54"/>
        <v>87.5</v>
      </c>
      <c r="U471">
        <f t="shared" si="55"/>
        <v>87.5</v>
      </c>
    </row>
    <row r="472" spans="1:21" x14ac:dyDescent="0.3">
      <c r="A472" s="13">
        <v>44951</v>
      </c>
      <c r="B472" s="14" t="s">
        <v>397</v>
      </c>
      <c r="C472" s="15" t="s">
        <v>12</v>
      </c>
      <c r="D472" s="15" t="s">
        <v>417</v>
      </c>
      <c r="E472" s="35" t="s">
        <v>418</v>
      </c>
      <c r="F472" s="15" t="s">
        <v>15</v>
      </c>
      <c r="G472" s="15">
        <v>20</v>
      </c>
      <c r="H472" s="15" t="s">
        <v>58</v>
      </c>
      <c r="I472" s="6">
        <f t="shared" si="49"/>
        <v>1.75</v>
      </c>
      <c r="J472" s="32" t="s">
        <v>17</v>
      </c>
      <c r="K472" s="32">
        <v>50</v>
      </c>
      <c r="L472" s="64">
        <v>5.5</v>
      </c>
      <c r="M472" s="32">
        <f t="shared" si="50"/>
        <v>0.4</v>
      </c>
      <c r="N472" s="21" t="s">
        <v>18</v>
      </c>
      <c r="O472" s="7"/>
      <c r="P472" s="25" t="s">
        <v>19</v>
      </c>
      <c r="Q472">
        <f t="shared" si="51"/>
        <v>20</v>
      </c>
      <c r="R472">
        <f t="shared" si="52"/>
        <v>50</v>
      </c>
      <c r="S472">
        <f t="shared" si="53"/>
        <v>0.4</v>
      </c>
      <c r="T472">
        <f t="shared" si="54"/>
        <v>35</v>
      </c>
      <c r="U472">
        <f t="shared" si="55"/>
        <v>35</v>
      </c>
    </row>
    <row r="473" spans="1:21" ht="28.8" hidden="1" x14ac:dyDescent="0.3">
      <c r="A473" s="13">
        <v>44951</v>
      </c>
      <c r="B473" s="14" t="s">
        <v>397</v>
      </c>
      <c r="C473" s="15" t="s">
        <v>12</v>
      </c>
      <c r="D473" s="15" t="s">
        <v>406</v>
      </c>
      <c r="E473" s="35" t="s">
        <v>456</v>
      </c>
      <c r="F473" s="15" t="s">
        <v>15</v>
      </c>
      <c r="G473" s="15">
        <v>75</v>
      </c>
      <c r="H473" s="15" t="s">
        <v>16</v>
      </c>
      <c r="I473" s="6">
        <f t="shared" si="49"/>
        <v>3.75</v>
      </c>
      <c r="J473" s="37" t="s">
        <v>408</v>
      </c>
      <c r="K473" s="37">
        <v>100</v>
      </c>
      <c r="L473" s="64">
        <v>5.5</v>
      </c>
      <c r="M473" s="32">
        <f t="shared" si="50"/>
        <v>0.75</v>
      </c>
      <c r="N473" s="24" t="s">
        <v>35</v>
      </c>
      <c r="O473" s="24" t="s">
        <v>35</v>
      </c>
      <c r="P473" s="29" t="s">
        <v>36</v>
      </c>
      <c r="Q473">
        <f t="shared" si="51"/>
        <v>75</v>
      </c>
      <c r="R473">
        <f t="shared" si="52"/>
        <v>100</v>
      </c>
      <c r="S473">
        <f t="shared" si="53"/>
        <v>0.75</v>
      </c>
      <c r="T473">
        <f t="shared" si="54"/>
        <v>281.25</v>
      </c>
      <c r="U473">
        <f t="shared" si="55"/>
        <v>281.25</v>
      </c>
    </row>
    <row r="474" spans="1:21" hidden="1" x14ac:dyDescent="0.3">
      <c r="A474" s="13">
        <v>44951</v>
      </c>
      <c r="B474" s="14" t="s">
        <v>397</v>
      </c>
      <c r="C474" s="15" t="s">
        <v>235</v>
      </c>
      <c r="D474" s="15" t="s">
        <v>457</v>
      </c>
      <c r="E474" s="35" t="s">
        <v>458</v>
      </c>
      <c r="F474" s="15" t="s">
        <v>15</v>
      </c>
      <c r="G474" s="15">
        <v>60</v>
      </c>
      <c r="H474" s="15" t="s">
        <v>58</v>
      </c>
      <c r="I474" s="6">
        <f t="shared" si="49"/>
        <v>1.75</v>
      </c>
      <c r="J474" s="32" t="s">
        <v>51</v>
      </c>
      <c r="K474" s="37">
        <v>100</v>
      </c>
      <c r="L474" s="64">
        <v>5.5</v>
      </c>
      <c r="M474" s="32">
        <f t="shared" si="50"/>
        <v>0.6</v>
      </c>
      <c r="N474" s="21" t="s">
        <v>18</v>
      </c>
      <c r="O474" s="7"/>
      <c r="P474" s="25" t="s">
        <v>52</v>
      </c>
      <c r="Q474">
        <f t="shared" si="51"/>
        <v>60</v>
      </c>
      <c r="R474">
        <f t="shared" si="52"/>
        <v>100</v>
      </c>
      <c r="S474">
        <f t="shared" si="53"/>
        <v>0.6</v>
      </c>
      <c r="T474">
        <f t="shared" si="54"/>
        <v>105</v>
      </c>
      <c r="U474">
        <f t="shared" si="55"/>
        <v>105</v>
      </c>
    </row>
    <row r="475" spans="1:21" x14ac:dyDescent="0.3">
      <c r="A475" s="13">
        <v>44952</v>
      </c>
      <c r="B475" s="14" t="s">
        <v>397</v>
      </c>
      <c r="C475" s="15" t="s">
        <v>20</v>
      </c>
      <c r="D475" s="15" t="s">
        <v>398</v>
      </c>
      <c r="E475" s="35" t="s">
        <v>426</v>
      </c>
      <c r="F475" s="15" t="s">
        <v>263</v>
      </c>
      <c r="G475" s="15">
        <v>50</v>
      </c>
      <c r="H475" s="15" t="s">
        <v>58</v>
      </c>
      <c r="I475" s="6">
        <f t="shared" si="49"/>
        <v>1.75</v>
      </c>
      <c r="J475" s="32" t="s">
        <v>400</v>
      </c>
      <c r="K475" s="32">
        <v>50</v>
      </c>
      <c r="L475" s="64">
        <v>5.5</v>
      </c>
      <c r="M475" s="32">
        <f t="shared" si="50"/>
        <v>1</v>
      </c>
      <c r="N475" s="21" t="s">
        <v>18</v>
      </c>
      <c r="O475" s="7"/>
      <c r="P475" s="25" t="s">
        <v>401</v>
      </c>
      <c r="Q475">
        <f t="shared" si="51"/>
        <v>50</v>
      </c>
      <c r="R475">
        <f t="shared" si="52"/>
        <v>50</v>
      </c>
      <c r="S475">
        <f t="shared" si="53"/>
        <v>1</v>
      </c>
      <c r="T475">
        <f t="shared" si="54"/>
        <v>87.5</v>
      </c>
      <c r="U475">
        <f t="shared" si="55"/>
        <v>87.5</v>
      </c>
    </row>
    <row r="476" spans="1:21" ht="43.2" hidden="1" x14ac:dyDescent="0.3">
      <c r="A476" s="13">
        <v>44952</v>
      </c>
      <c r="B476" s="14" t="s">
        <v>397</v>
      </c>
      <c r="C476" s="15" t="s">
        <v>20</v>
      </c>
      <c r="D476" s="15" t="s">
        <v>402</v>
      </c>
      <c r="E476" s="35" t="s">
        <v>427</v>
      </c>
      <c r="F476" s="15" t="s">
        <v>15</v>
      </c>
      <c r="G476" s="15">
        <v>65</v>
      </c>
      <c r="H476" s="15" t="s">
        <v>28</v>
      </c>
      <c r="I476" s="6">
        <f t="shared" si="49"/>
        <v>8</v>
      </c>
      <c r="J476" s="32" t="s">
        <v>250</v>
      </c>
      <c r="K476" s="37">
        <v>100</v>
      </c>
      <c r="L476" s="37">
        <v>5.5</v>
      </c>
      <c r="M476" s="32">
        <f t="shared" si="50"/>
        <v>0.65</v>
      </c>
      <c r="N476" s="23" t="s">
        <v>251</v>
      </c>
      <c r="O476" s="7"/>
      <c r="P476" s="30" t="s">
        <v>252</v>
      </c>
      <c r="Q476">
        <f t="shared" si="51"/>
        <v>65</v>
      </c>
      <c r="R476">
        <f t="shared" si="52"/>
        <v>100</v>
      </c>
      <c r="S476">
        <f t="shared" si="53"/>
        <v>0.65</v>
      </c>
      <c r="T476">
        <f t="shared" si="54"/>
        <v>520</v>
      </c>
      <c r="U476">
        <f t="shared" si="55"/>
        <v>520</v>
      </c>
    </row>
    <row r="477" spans="1:21" x14ac:dyDescent="0.3">
      <c r="A477" s="13">
        <v>44952</v>
      </c>
      <c r="B477" s="14" t="s">
        <v>397</v>
      </c>
      <c r="C477" s="15" t="s">
        <v>82</v>
      </c>
      <c r="D477" s="15" t="s">
        <v>398</v>
      </c>
      <c r="E477" s="35" t="s">
        <v>428</v>
      </c>
      <c r="F477" s="15" t="s">
        <v>211</v>
      </c>
      <c r="G477" s="15">
        <v>50</v>
      </c>
      <c r="H477" s="15" t="s">
        <v>58</v>
      </c>
      <c r="I477" s="6">
        <f t="shared" si="49"/>
        <v>1.75</v>
      </c>
      <c r="J477" s="32" t="s">
        <v>400</v>
      </c>
      <c r="K477" s="32">
        <v>50</v>
      </c>
      <c r="L477" s="64">
        <v>5.5</v>
      </c>
      <c r="M477" s="32">
        <f t="shared" si="50"/>
        <v>1</v>
      </c>
      <c r="N477" s="21" t="s">
        <v>18</v>
      </c>
      <c r="O477" s="7"/>
      <c r="P477" s="25" t="s">
        <v>401</v>
      </c>
      <c r="Q477">
        <f t="shared" si="51"/>
        <v>50</v>
      </c>
      <c r="R477">
        <f t="shared" si="52"/>
        <v>50</v>
      </c>
      <c r="S477">
        <f t="shared" si="53"/>
        <v>1</v>
      </c>
      <c r="T477">
        <f t="shared" si="54"/>
        <v>87.5</v>
      </c>
      <c r="U477">
        <f t="shared" si="55"/>
        <v>87.5</v>
      </c>
    </row>
    <row r="478" spans="1:21" x14ac:dyDescent="0.3">
      <c r="A478" s="13">
        <v>44952</v>
      </c>
      <c r="B478" s="14" t="s">
        <v>397</v>
      </c>
      <c r="C478" s="15" t="s">
        <v>12</v>
      </c>
      <c r="D478" s="15" t="s">
        <v>417</v>
      </c>
      <c r="E478" s="35" t="s">
        <v>429</v>
      </c>
      <c r="F478" s="15" t="s">
        <v>15</v>
      </c>
      <c r="G478" s="15">
        <v>20</v>
      </c>
      <c r="H478" s="15" t="s">
        <v>58</v>
      </c>
      <c r="I478" s="6">
        <f t="shared" si="49"/>
        <v>1.75</v>
      </c>
      <c r="J478" s="32" t="s">
        <v>17</v>
      </c>
      <c r="K478" s="32">
        <v>50</v>
      </c>
      <c r="L478" s="64">
        <v>5.5</v>
      </c>
      <c r="M478" s="32">
        <f t="shared" si="50"/>
        <v>0.4</v>
      </c>
      <c r="N478" s="21" t="s">
        <v>18</v>
      </c>
      <c r="O478" s="7"/>
      <c r="P478" s="25" t="s">
        <v>19</v>
      </c>
      <c r="Q478">
        <f t="shared" si="51"/>
        <v>20</v>
      </c>
      <c r="R478">
        <f t="shared" si="52"/>
        <v>50</v>
      </c>
      <c r="S478">
        <f t="shared" si="53"/>
        <v>0.4</v>
      </c>
      <c r="T478">
        <f t="shared" si="54"/>
        <v>35</v>
      </c>
      <c r="U478">
        <f t="shared" si="55"/>
        <v>35</v>
      </c>
    </row>
    <row r="479" spans="1:21" ht="28.8" hidden="1" x14ac:dyDescent="0.3">
      <c r="A479" s="13">
        <v>44952</v>
      </c>
      <c r="B479" s="14" t="s">
        <v>397</v>
      </c>
      <c r="C479" s="15" t="s">
        <v>12</v>
      </c>
      <c r="D479" s="15" t="s">
        <v>406</v>
      </c>
      <c r="E479" s="35" t="s">
        <v>456</v>
      </c>
      <c r="F479" s="15" t="s">
        <v>15</v>
      </c>
      <c r="G479" s="15">
        <v>75</v>
      </c>
      <c r="H479" s="15" t="s">
        <v>16</v>
      </c>
      <c r="I479" s="6">
        <f t="shared" si="49"/>
        <v>3.75</v>
      </c>
      <c r="J479" s="37" t="s">
        <v>408</v>
      </c>
      <c r="K479" s="37">
        <v>100</v>
      </c>
      <c r="L479" s="64">
        <v>5.5</v>
      </c>
      <c r="M479" s="32">
        <f t="shared" si="50"/>
        <v>0.75</v>
      </c>
      <c r="N479" s="24" t="s">
        <v>35</v>
      </c>
      <c r="O479" s="24" t="s">
        <v>35</v>
      </c>
      <c r="P479" s="29" t="s">
        <v>36</v>
      </c>
      <c r="Q479">
        <f t="shared" si="51"/>
        <v>75</v>
      </c>
      <c r="R479">
        <f t="shared" si="52"/>
        <v>100</v>
      </c>
      <c r="S479">
        <f t="shared" si="53"/>
        <v>0.75</v>
      </c>
      <c r="T479">
        <f t="shared" si="54"/>
        <v>281.25</v>
      </c>
      <c r="U479">
        <f t="shared" si="55"/>
        <v>281.25</v>
      </c>
    </row>
    <row r="480" spans="1:21" x14ac:dyDescent="0.3">
      <c r="A480" s="13">
        <v>44953</v>
      </c>
      <c r="B480" s="14" t="s">
        <v>397</v>
      </c>
      <c r="C480" s="15" t="s">
        <v>20</v>
      </c>
      <c r="D480" s="15" t="s">
        <v>398</v>
      </c>
      <c r="E480" s="35" t="s">
        <v>431</v>
      </c>
      <c r="F480" s="15" t="s">
        <v>263</v>
      </c>
      <c r="G480" s="15">
        <v>50</v>
      </c>
      <c r="H480" s="15" t="s">
        <v>58</v>
      </c>
      <c r="I480" s="6">
        <f t="shared" si="49"/>
        <v>1.75</v>
      </c>
      <c r="J480" s="32" t="s">
        <v>400</v>
      </c>
      <c r="K480" s="32">
        <v>50</v>
      </c>
      <c r="L480" s="64">
        <v>5.5</v>
      </c>
      <c r="M480" s="32">
        <f t="shared" si="50"/>
        <v>1</v>
      </c>
      <c r="N480" s="21" t="s">
        <v>18</v>
      </c>
      <c r="O480" s="7"/>
      <c r="P480" s="25" t="s">
        <v>401</v>
      </c>
      <c r="Q480">
        <f t="shared" si="51"/>
        <v>50</v>
      </c>
      <c r="R480">
        <f t="shared" si="52"/>
        <v>50</v>
      </c>
      <c r="S480">
        <f t="shared" si="53"/>
        <v>1</v>
      </c>
      <c r="T480">
        <f t="shared" si="54"/>
        <v>87.5</v>
      </c>
      <c r="U480">
        <f t="shared" si="55"/>
        <v>87.5</v>
      </c>
    </row>
    <row r="481" spans="1:21" ht="43.2" hidden="1" x14ac:dyDescent="0.3">
      <c r="A481" s="13">
        <v>44953</v>
      </c>
      <c r="B481" s="14" t="s">
        <v>397</v>
      </c>
      <c r="C481" s="15" t="s">
        <v>20</v>
      </c>
      <c r="D481" s="15" t="s">
        <v>402</v>
      </c>
      <c r="E481" s="35" t="s">
        <v>432</v>
      </c>
      <c r="F481" s="15" t="s">
        <v>15</v>
      </c>
      <c r="G481" s="15">
        <v>65</v>
      </c>
      <c r="H481" s="15" t="s">
        <v>28</v>
      </c>
      <c r="I481" s="6">
        <f t="shared" si="49"/>
        <v>8</v>
      </c>
      <c r="J481" s="32" t="s">
        <v>404</v>
      </c>
      <c r="K481" s="37">
        <v>100</v>
      </c>
      <c r="L481" s="37">
        <v>5.5</v>
      </c>
      <c r="M481" s="32">
        <f t="shared" si="50"/>
        <v>0.65</v>
      </c>
      <c r="N481" s="23" t="s">
        <v>251</v>
      </c>
      <c r="O481" s="7"/>
      <c r="P481" s="30" t="s">
        <v>252</v>
      </c>
      <c r="Q481">
        <f t="shared" si="51"/>
        <v>65</v>
      </c>
      <c r="R481">
        <f t="shared" si="52"/>
        <v>100</v>
      </c>
      <c r="S481">
        <f t="shared" si="53"/>
        <v>0.65</v>
      </c>
      <c r="T481">
        <f t="shared" si="54"/>
        <v>520</v>
      </c>
      <c r="U481">
        <f t="shared" si="55"/>
        <v>520</v>
      </c>
    </row>
    <row r="482" spans="1:21" x14ac:dyDescent="0.3">
      <c r="A482" s="13">
        <v>44953</v>
      </c>
      <c r="B482" s="14" t="s">
        <v>397</v>
      </c>
      <c r="C482" s="15" t="s">
        <v>82</v>
      </c>
      <c r="D482" s="15" t="s">
        <v>398</v>
      </c>
      <c r="E482" s="35" t="s">
        <v>433</v>
      </c>
      <c r="F482" s="15" t="s">
        <v>211</v>
      </c>
      <c r="G482" s="15">
        <v>50</v>
      </c>
      <c r="H482" s="15" t="s">
        <v>58</v>
      </c>
      <c r="I482" s="6">
        <f t="shared" si="49"/>
        <v>1.75</v>
      </c>
      <c r="J482" s="32" t="s">
        <v>400</v>
      </c>
      <c r="K482" s="32">
        <v>50</v>
      </c>
      <c r="L482" s="64">
        <v>5.5</v>
      </c>
      <c r="M482" s="32">
        <f t="shared" si="50"/>
        <v>1</v>
      </c>
      <c r="N482" s="21" t="s">
        <v>18</v>
      </c>
      <c r="O482" s="7"/>
      <c r="P482" s="25" t="s">
        <v>401</v>
      </c>
      <c r="Q482">
        <f t="shared" si="51"/>
        <v>50</v>
      </c>
      <c r="R482">
        <f t="shared" si="52"/>
        <v>50</v>
      </c>
      <c r="S482">
        <f t="shared" si="53"/>
        <v>1</v>
      </c>
      <c r="T482">
        <f t="shared" si="54"/>
        <v>87.5</v>
      </c>
      <c r="U482">
        <f t="shared" si="55"/>
        <v>87.5</v>
      </c>
    </row>
    <row r="483" spans="1:21" x14ac:dyDescent="0.3">
      <c r="A483" s="13">
        <v>44953</v>
      </c>
      <c r="B483" s="14" t="s">
        <v>397</v>
      </c>
      <c r="C483" s="15" t="s">
        <v>12</v>
      </c>
      <c r="D483" s="15" t="s">
        <v>417</v>
      </c>
      <c r="E483" s="35" t="s">
        <v>437</v>
      </c>
      <c r="F483" s="15" t="s">
        <v>15</v>
      </c>
      <c r="G483" s="15">
        <v>20</v>
      </c>
      <c r="H483" s="15" t="s">
        <v>58</v>
      </c>
      <c r="I483" s="6">
        <f t="shared" si="49"/>
        <v>1.75</v>
      </c>
      <c r="J483" s="32" t="s">
        <v>17</v>
      </c>
      <c r="K483" s="32">
        <v>50</v>
      </c>
      <c r="L483" s="64">
        <v>5.5</v>
      </c>
      <c r="M483" s="32">
        <f t="shared" si="50"/>
        <v>0.4</v>
      </c>
      <c r="N483" s="21" t="s">
        <v>18</v>
      </c>
      <c r="O483" s="7"/>
      <c r="P483" s="25" t="s">
        <v>19</v>
      </c>
      <c r="Q483">
        <f t="shared" si="51"/>
        <v>20</v>
      </c>
      <c r="R483">
        <f t="shared" si="52"/>
        <v>50</v>
      </c>
      <c r="S483">
        <f t="shared" si="53"/>
        <v>0.4</v>
      </c>
      <c r="T483">
        <f t="shared" si="54"/>
        <v>35</v>
      </c>
      <c r="U483">
        <f t="shared" si="55"/>
        <v>35</v>
      </c>
    </row>
    <row r="484" spans="1:21" ht="28.8" hidden="1" x14ac:dyDescent="0.3">
      <c r="A484" s="13">
        <v>44953</v>
      </c>
      <c r="B484" s="14" t="s">
        <v>397</v>
      </c>
      <c r="C484" s="15" t="s">
        <v>12</v>
      </c>
      <c r="D484" s="15" t="s">
        <v>406</v>
      </c>
      <c r="E484" s="35" t="s">
        <v>456</v>
      </c>
      <c r="F484" s="15" t="s">
        <v>15</v>
      </c>
      <c r="G484" s="15">
        <v>75</v>
      </c>
      <c r="H484" s="15" t="s">
        <v>16</v>
      </c>
      <c r="I484" s="6">
        <f t="shared" si="49"/>
        <v>3.75</v>
      </c>
      <c r="J484" s="37" t="s">
        <v>408</v>
      </c>
      <c r="K484" s="37">
        <v>100</v>
      </c>
      <c r="L484" s="64">
        <v>5.5</v>
      </c>
      <c r="M484" s="32">
        <f t="shared" si="50"/>
        <v>0.75</v>
      </c>
      <c r="N484" s="24" t="s">
        <v>35</v>
      </c>
      <c r="O484" s="24" t="s">
        <v>35</v>
      </c>
      <c r="P484" s="29" t="s">
        <v>36</v>
      </c>
      <c r="Q484">
        <f t="shared" si="51"/>
        <v>75</v>
      </c>
      <c r="R484">
        <f t="shared" si="52"/>
        <v>100</v>
      </c>
      <c r="S484">
        <f t="shared" si="53"/>
        <v>0.75</v>
      </c>
      <c r="T484">
        <f t="shared" si="54"/>
        <v>281.25</v>
      </c>
      <c r="U484">
        <f t="shared" si="55"/>
        <v>281.25</v>
      </c>
    </row>
    <row r="485" spans="1:21" hidden="1" x14ac:dyDescent="0.3">
      <c r="A485" s="13">
        <v>44953</v>
      </c>
      <c r="B485" s="14" t="s">
        <v>397</v>
      </c>
      <c r="C485" s="15" t="s">
        <v>235</v>
      </c>
      <c r="D485" s="15" t="s">
        <v>457</v>
      </c>
      <c r="E485" s="35" t="s">
        <v>459</v>
      </c>
      <c r="F485" s="15" t="s">
        <v>15</v>
      </c>
      <c r="G485" s="15">
        <v>60</v>
      </c>
      <c r="H485" s="15" t="s">
        <v>58</v>
      </c>
      <c r="I485" s="6">
        <f t="shared" si="49"/>
        <v>1.75</v>
      </c>
      <c r="J485" s="32" t="s">
        <v>51</v>
      </c>
      <c r="K485" s="37">
        <v>100</v>
      </c>
      <c r="L485" s="64">
        <v>5.5</v>
      </c>
      <c r="M485" s="32">
        <f t="shared" si="50"/>
        <v>0.6</v>
      </c>
      <c r="N485" s="21" t="s">
        <v>18</v>
      </c>
      <c r="O485" s="7"/>
      <c r="P485" s="25" t="s">
        <v>52</v>
      </c>
      <c r="Q485">
        <f t="shared" si="51"/>
        <v>60</v>
      </c>
      <c r="R485">
        <f t="shared" si="52"/>
        <v>100</v>
      </c>
      <c r="S485">
        <f t="shared" si="53"/>
        <v>0.6</v>
      </c>
      <c r="T485">
        <f t="shared" si="54"/>
        <v>105</v>
      </c>
      <c r="U485">
        <f t="shared" si="55"/>
        <v>105</v>
      </c>
    </row>
    <row r="486" spans="1:21" ht="43.2" hidden="1" x14ac:dyDescent="0.3">
      <c r="A486" s="13">
        <v>44956</v>
      </c>
      <c r="B486" s="14" t="s">
        <v>397</v>
      </c>
      <c r="C486" s="15" t="s">
        <v>20</v>
      </c>
      <c r="D486" s="15" t="s">
        <v>402</v>
      </c>
      <c r="E486" s="35" t="s">
        <v>403</v>
      </c>
      <c r="F486" s="15" t="s">
        <v>15</v>
      </c>
      <c r="G486" s="15">
        <v>65</v>
      </c>
      <c r="H486" s="15" t="s">
        <v>28</v>
      </c>
      <c r="I486" s="6">
        <f t="shared" si="49"/>
        <v>8</v>
      </c>
      <c r="J486" s="32" t="s">
        <v>404</v>
      </c>
      <c r="K486" s="37">
        <v>100</v>
      </c>
      <c r="L486" s="37">
        <v>5.5</v>
      </c>
      <c r="M486" s="32">
        <f t="shared" si="50"/>
        <v>0.65</v>
      </c>
      <c r="N486" s="23" t="s">
        <v>251</v>
      </c>
      <c r="O486" s="7"/>
      <c r="P486" s="30" t="s">
        <v>252</v>
      </c>
      <c r="Q486">
        <f t="shared" si="51"/>
        <v>65</v>
      </c>
      <c r="R486">
        <f t="shared" si="52"/>
        <v>100</v>
      </c>
      <c r="S486">
        <f t="shared" si="53"/>
        <v>0.65</v>
      </c>
      <c r="T486">
        <f t="shared" si="54"/>
        <v>520</v>
      </c>
      <c r="U486">
        <f t="shared" si="55"/>
        <v>520</v>
      </c>
    </row>
    <row r="487" spans="1:21" hidden="1" x14ac:dyDescent="0.3">
      <c r="A487" s="13">
        <v>44956</v>
      </c>
      <c r="B487" s="14" t="s">
        <v>397</v>
      </c>
      <c r="C487" s="15" t="s">
        <v>12</v>
      </c>
      <c r="D487" s="15" t="s">
        <v>460</v>
      </c>
      <c r="E487" s="35" t="s">
        <v>461</v>
      </c>
      <c r="F487" s="15" t="s">
        <v>263</v>
      </c>
      <c r="G487" s="15">
        <v>120</v>
      </c>
      <c r="H487" s="15" t="s">
        <v>16</v>
      </c>
      <c r="I487" s="6">
        <f t="shared" si="49"/>
        <v>3.75</v>
      </c>
      <c r="J487" s="32" t="s">
        <v>51</v>
      </c>
      <c r="K487" s="37">
        <v>100</v>
      </c>
      <c r="L487" s="64">
        <v>5.5</v>
      </c>
      <c r="M487" s="32">
        <f t="shared" si="50"/>
        <v>1.2</v>
      </c>
      <c r="N487" s="21" t="s">
        <v>18</v>
      </c>
      <c r="O487" s="7"/>
      <c r="P487" s="25" t="s">
        <v>52</v>
      </c>
      <c r="Q487">
        <f t="shared" si="51"/>
        <v>120</v>
      </c>
      <c r="R487">
        <f t="shared" si="52"/>
        <v>100</v>
      </c>
      <c r="S487">
        <f t="shared" si="53"/>
        <v>1.2</v>
      </c>
      <c r="T487">
        <f t="shared" si="54"/>
        <v>450</v>
      </c>
      <c r="U487">
        <f t="shared" si="55"/>
        <v>450</v>
      </c>
    </row>
    <row r="488" spans="1:21" ht="43.2" hidden="1" x14ac:dyDescent="0.3">
      <c r="A488" s="13">
        <v>44957</v>
      </c>
      <c r="B488" s="14" t="s">
        <v>397</v>
      </c>
      <c r="C488" s="15" t="s">
        <v>20</v>
      </c>
      <c r="D488" s="15" t="s">
        <v>402</v>
      </c>
      <c r="E488" s="35" t="s">
        <v>411</v>
      </c>
      <c r="F488" s="15" t="s">
        <v>15</v>
      </c>
      <c r="G488" s="15">
        <v>65</v>
      </c>
      <c r="H488" s="15" t="s">
        <v>28</v>
      </c>
      <c r="I488" s="6">
        <f t="shared" si="49"/>
        <v>8</v>
      </c>
      <c r="J488" s="32" t="s">
        <v>250</v>
      </c>
      <c r="K488" s="37">
        <v>100</v>
      </c>
      <c r="L488" s="37">
        <v>5.5</v>
      </c>
      <c r="M488" s="32">
        <f t="shared" si="50"/>
        <v>0.65</v>
      </c>
      <c r="N488" s="23" t="s">
        <v>251</v>
      </c>
      <c r="O488" s="7"/>
      <c r="P488" s="30" t="s">
        <v>252</v>
      </c>
      <c r="Q488">
        <f t="shared" si="51"/>
        <v>65</v>
      </c>
      <c r="R488">
        <f t="shared" si="52"/>
        <v>100</v>
      </c>
      <c r="S488">
        <f t="shared" si="53"/>
        <v>0.65</v>
      </c>
      <c r="T488">
        <f t="shared" si="54"/>
        <v>520</v>
      </c>
      <c r="U488">
        <f t="shared" si="55"/>
        <v>520</v>
      </c>
    </row>
    <row r="489" spans="1:21" ht="43.2" hidden="1" x14ac:dyDescent="0.3">
      <c r="A489" s="13">
        <v>44958</v>
      </c>
      <c r="B489" s="14" t="s">
        <v>397</v>
      </c>
      <c r="C489" s="15" t="s">
        <v>20</v>
      </c>
      <c r="D489" s="15" t="s">
        <v>402</v>
      </c>
      <c r="E489" s="35" t="s">
        <v>415</v>
      </c>
      <c r="F489" s="15" t="s">
        <v>15</v>
      </c>
      <c r="G489" s="15">
        <v>65</v>
      </c>
      <c r="H489" s="15" t="s">
        <v>28</v>
      </c>
      <c r="I489" s="6">
        <f t="shared" si="49"/>
        <v>8</v>
      </c>
      <c r="J489" s="32" t="s">
        <v>404</v>
      </c>
      <c r="K489" s="37">
        <v>100</v>
      </c>
      <c r="L489" s="37">
        <v>5.5</v>
      </c>
      <c r="M489" s="32">
        <f t="shared" si="50"/>
        <v>0.65</v>
      </c>
      <c r="N489" s="23" t="s">
        <v>251</v>
      </c>
      <c r="O489" s="7"/>
      <c r="P489" s="30" t="s">
        <v>252</v>
      </c>
      <c r="Q489">
        <f t="shared" si="51"/>
        <v>65</v>
      </c>
      <c r="R489">
        <f t="shared" si="52"/>
        <v>100</v>
      </c>
      <c r="S489">
        <f t="shared" si="53"/>
        <v>0.65</v>
      </c>
      <c r="T489">
        <f t="shared" si="54"/>
        <v>520</v>
      </c>
      <c r="U489">
        <f t="shared" si="55"/>
        <v>520</v>
      </c>
    </row>
    <row r="490" spans="1:21" ht="43.2" hidden="1" x14ac:dyDescent="0.3">
      <c r="A490" s="13">
        <v>44959</v>
      </c>
      <c r="B490" s="14" t="s">
        <v>397</v>
      </c>
      <c r="C490" s="15" t="s">
        <v>20</v>
      </c>
      <c r="D490" s="15" t="s">
        <v>402</v>
      </c>
      <c r="E490" s="35" t="s">
        <v>427</v>
      </c>
      <c r="F490" s="15" t="s">
        <v>15</v>
      </c>
      <c r="G490" s="15">
        <v>65</v>
      </c>
      <c r="H490" s="15" t="s">
        <v>28</v>
      </c>
      <c r="I490" s="6">
        <f t="shared" si="49"/>
        <v>8</v>
      </c>
      <c r="J490" s="32" t="s">
        <v>250</v>
      </c>
      <c r="K490" s="37">
        <v>100</v>
      </c>
      <c r="L490" s="37">
        <v>5.5</v>
      </c>
      <c r="M490" s="32">
        <f t="shared" si="50"/>
        <v>0.65</v>
      </c>
      <c r="N490" s="23" t="s">
        <v>251</v>
      </c>
      <c r="O490" s="7"/>
      <c r="P490" s="30" t="s">
        <v>252</v>
      </c>
      <c r="Q490">
        <f t="shared" si="51"/>
        <v>65</v>
      </c>
      <c r="R490">
        <f t="shared" si="52"/>
        <v>100</v>
      </c>
      <c r="S490">
        <f t="shared" si="53"/>
        <v>0.65</v>
      </c>
      <c r="T490">
        <f t="shared" si="54"/>
        <v>520</v>
      </c>
      <c r="U490">
        <f t="shared" si="55"/>
        <v>520</v>
      </c>
    </row>
    <row r="491" spans="1:21" ht="43.2" hidden="1" x14ac:dyDescent="0.3">
      <c r="A491" s="13">
        <v>44960</v>
      </c>
      <c r="B491" s="14" t="s">
        <v>397</v>
      </c>
      <c r="C491" s="15" t="s">
        <v>20</v>
      </c>
      <c r="D491" s="15" t="s">
        <v>402</v>
      </c>
      <c r="E491" s="35" t="s">
        <v>432</v>
      </c>
      <c r="F491" s="15" t="s">
        <v>15</v>
      </c>
      <c r="G491" s="15">
        <v>65</v>
      </c>
      <c r="H491" s="15" t="s">
        <v>28</v>
      </c>
      <c r="I491" s="6">
        <f t="shared" si="49"/>
        <v>8</v>
      </c>
      <c r="J491" s="32" t="s">
        <v>404</v>
      </c>
      <c r="K491" s="37">
        <v>100</v>
      </c>
      <c r="L491" s="37">
        <v>5.5</v>
      </c>
      <c r="M491" s="32">
        <f t="shared" si="50"/>
        <v>0.65</v>
      </c>
      <c r="N491" s="23" t="s">
        <v>251</v>
      </c>
      <c r="O491" s="7"/>
      <c r="P491" s="30" t="s">
        <v>252</v>
      </c>
      <c r="Q491">
        <f t="shared" si="51"/>
        <v>65</v>
      </c>
      <c r="R491">
        <f t="shared" si="52"/>
        <v>100</v>
      </c>
      <c r="S491">
        <f t="shared" si="53"/>
        <v>0.65</v>
      </c>
      <c r="T491">
        <f t="shared" si="54"/>
        <v>520</v>
      </c>
      <c r="U491">
        <f t="shared" si="55"/>
        <v>520</v>
      </c>
    </row>
    <row r="492" spans="1:21" x14ac:dyDescent="0.3">
      <c r="L492" s="64"/>
      <c r="M492" s="65"/>
    </row>
    <row r="494" spans="1:21" ht="72" x14ac:dyDescent="0.3">
      <c r="A494" s="56" t="s">
        <v>556</v>
      </c>
      <c r="B494" s="87" t="s">
        <v>557</v>
      </c>
      <c r="C494" s="80" t="s">
        <v>558</v>
      </c>
      <c r="D494" s="80" t="s">
        <v>559</v>
      </c>
      <c r="E494" s="81" t="s">
        <v>560</v>
      </c>
      <c r="F494" s="82" t="s">
        <v>561</v>
      </c>
      <c r="G494" s="83" t="s">
        <v>562</v>
      </c>
      <c r="H494" s="84" t="s">
        <v>563</v>
      </c>
      <c r="I494" s="84"/>
    </row>
    <row r="495" spans="1:21" x14ac:dyDescent="0.3">
      <c r="A495" s="70" t="s">
        <v>564</v>
      </c>
      <c r="B495">
        <f>SUM(I2:I233)</f>
        <v>809.75</v>
      </c>
      <c r="C495">
        <f>'AB-BG01'!C55+'AB-0101'!C55+'AB-0102'!C38+'AB-0103'!C52+'AB-0104'!C52+'AB-0301'!C79+'AB-0302'!C116+'AB-0401'!C33</f>
        <v>291.98025014507402</v>
      </c>
      <c r="D495">
        <f>'AB-BG01'!D55+'AB-0101'!D55+'AB-0102'!D38+'AB-0103'!D52+'AB-0104'!D79+'AB-0301'!D192+'AB-0302'!D116+'AB-0401'!D33</f>
        <v>325.13023732134519</v>
      </c>
      <c r="E495">
        <f>'AB-BG01'!E55+'AB-0101'!E55+'AB-0102'!E38+'AB-0103'!E52+'AB-0104'!E79+'AB-0301'!E192+'AB-0302'!E116+'AB-0401'!E33</f>
        <v>2304.590022566962</v>
      </c>
      <c r="F495">
        <f>'AB-BG01'!F55+'AB-0101'!F55+'AB-0102'!F38+'AB-0103'!F52+'AB-0104'!F79+'AB-0301'!F192+'AB-0302'!F116+'AB-0401'!F33</f>
        <v>1944.53642384106</v>
      </c>
      <c r="G495">
        <f>'AB-BG01'!G55+'AB-0101'!G55+'AB-0102'!G38+'AB-0103'!G52+'AB-0104'!G79+'AB-0301'!G192+'AB-0302'!G116+'AB-0401'!G33</f>
        <v>2086.2899822664972</v>
      </c>
      <c r="H495">
        <f>'AB-BG01'!H55+'AB-0101'!H55+'AB-0102'!H38+'AB-0103'!H52+'AB-0104'!H79+'AB-0301'!H192+'AB-0302'!H116+'AB-0401'!H33</f>
        <v>1965.5765365738382</v>
      </c>
    </row>
    <row r="496" spans="1:21" x14ac:dyDescent="0.3">
      <c r="A496" s="70" t="s">
        <v>565</v>
      </c>
      <c r="B496">
        <f>SUM(I234:I393)</f>
        <v>531</v>
      </c>
      <c r="C496">
        <f>'AB-BG01'!C56+'AB-0101'!C56+'AB-0102'!C39+'AB-0103'!C53+'AB-0104'!C80+'AB-0301'!C193+'AB-0302'!C117+'AB-0401'!C34</f>
        <v>369.4159897909966</v>
      </c>
      <c r="D496">
        <f>'AB-BG01'!D56+'AB-0101'!D56+'AB-0102'!D39+'AB-0103'!D53+'AB-0104'!D80+'AB-0301'!D193+'AB-0302'!D117+'AB-0401'!D34</f>
        <v>236.86509386651471</v>
      </c>
      <c r="E496">
        <f>'AB-BG01'!E56+'AB-0101'!E56+'AB-0102'!E39+'AB-0103'!E53+'AB-0104'!E80+'AB-0301'!E193+'AB-0302'!E117+'AB-0401'!E34</f>
        <v>2291.9006370228672</v>
      </c>
      <c r="F496">
        <f>'AB-BG01'!F56+'AB-0101'!F56+'AB-0102'!F39+'AB-0103'!F53+'AB-0104'!F80+'AB-0301'!F193+'AB-0302'!F117+'AB-0401'!F34</f>
        <v>1474.687207122774</v>
      </c>
      <c r="G496">
        <f>'AB-BG01'!G56+'AB-0101'!G56+'AB-0102'!G39+'AB-0103'!G53+'AB-0104'!G80+'AB-0301'!G193+'AB-0302'!G117+'AB-0401'!G34</f>
        <v>2352.7009308716092</v>
      </c>
      <c r="H496">
        <f>'AB-BG01'!H56+'AB-0101'!H56+'AB-0102'!H39+'AB-0103'!H53+'AB-0104'!H80+'AB-0301'!H193+'AB-0302'!H117+'AB-0401'!H34</f>
        <v>1658.187679038399</v>
      </c>
    </row>
    <row r="497" spans="1:22" x14ac:dyDescent="0.3">
      <c r="A497" s="70" t="s">
        <v>566</v>
      </c>
      <c r="B497">
        <f>SUM(I394:I491)</f>
        <v>368</v>
      </c>
      <c r="C497">
        <f>'AB-BG01'!C57+'AB-0101'!C57+'AB-0102'!C40+'AB-0103'!C54+'AB-0104'!C81+'AB-0301'!C194+'AB-0302'!C118+'AB-0401'!C35</f>
        <v>348.10679411850549</v>
      </c>
      <c r="D497">
        <f>'AB-BG01'!D57+'AB-0101'!D57+'AB-0102'!D40+'AB-0103'!D54+'AB-0104'!D81+'AB-0301'!D194+'AB-0302'!D118+'AB-0401'!D35</f>
        <v>240.75339895856536</v>
      </c>
      <c r="E497">
        <f>'AB-BG01'!E57+'AB-0101'!E57+'AB-0102'!E40+'AB-0103'!E54+'AB-0104'!E81+'AB-0301'!E194+'AB-0302'!E118+'AB-0401'!E35</f>
        <v>1705.6886963280954</v>
      </c>
      <c r="F497">
        <f>'AB-BG01'!F57+'AB-0101'!F57+'AB-0102'!F40+'AB-0103'!F54+'AB-0104'!F81+'AB-0301'!F194+'AB-0302'!F118+'AB-0401'!F35</f>
        <v>1500.8714994584618</v>
      </c>
      <c r="G497">
        <f>'AB-BG01'!G57+'AB-0101'!G57+'AB-0102'!G40+'AB-0103'!G54+'AB-0104'!G81+'AB-0301'!G194+'AB-0302'!G118+'AB-0401'!G35</f>
        <v>1734.7589444511289</v>
      </c>
      <c r="H497">
        <f>'AB-BG01'!H57+'AB-0101'!H57+'AB-0102'!H40+'AB-0103'!H54+'AB-0104'!H81+'AB-0301'!H194+'AB-0302'!H118+'AB-0401'!H35</f>
        <v>1206.5400758870048</v>
      </c>
    </row>
    <row r="498" spans="1:22" ht="15" thickBot="1" x14ac:dyDescent="0.35">
      <c r="A498" s="70"/>
      <c r="E498"/>
    </row>
    <row r="499" spans="1:22" ht="16.05" customHeight="1" thickBot="1" x14ac:dyDescent="0.35">
      <c r="B499" s="93" t="s">
        <v>567</v>
      </c>
      <c r="C499" s="94"/>
      <c r="D499" s="255" t="s">
        <v>568</v>
      </c>
      <c r="E499" s="256"/>
      <c r="F499" s="254" t="s">
        <v>569</v>
      </c>
      <c r="G499" s="255"/>
      <c r="H499" s="255"/>
      <c r="I499" s="255"/>
      <c r="J499" s="256"/>
      <c r="K499" s="251" t="s">
        <v>570</v>
      </c>
      <c r="L499" s="252"/>
      <c r="M499" s="252"/>
      <c r="N499" s="252"/>
      <c r="O499" s="252"/>
      <c r="P499" s="253"/>
    </row>
    <row r="500" spans="1:22" ht="29.4" thickBot="1" x14ac:dyDescent="0.35">
      <c r="A500" s="92" t="s">
        <v>571</v>
      </c>
      <c r="B500" s="91" t="s">
        <v>572</v>
      </c>
      <c r="C500" s="95" t="s">
        <v>573</v>
      </c>
      <c r="D500" s="90" t="s">
        <v>572</v>
      </c>
      <c r="E500" s="209" t="s">
        <v>573</v>
      </c>
      <c r="F500" s="212" t="s">
        <v>574</v>
      </c>
      <c r="G500" s="90" t="s">
        <v>575</v>
      </c>
      <c r="H500" s="210" t="s">
        <v>576</v>
      </c>
      <c r="I500" s="90" t="s">
        <v>577</v>
      </c>
      <c r="J500" s="89" t="s">
        <v>578</v>
      </c>
      <c r="K500" s="222" t="s">
        <v>579</v>
      </c>
      <c r="L500" s="211" t="s">
        <v>580</v>
      </c>
      <c r="M500" s="88" t="s">
        <v>581</v>
      </c>
      <c r="N500" s="211" t="s">
        <v>582</v>
      </c>
      <c r="O500" s="211" t="s">
        <v>583</v>
      </c>
      <c r="P500" s="89" t="s">
        <v>584</v>
      </c>
    </row>
    <row r="501" spans="1:22" ht="15" thickBot="1" x14ac:dyDescent="0.35">
      <c r="A501" s="96" t="s">
        <v>11</v>
      </c>
      <c r="B501" s="97">
        <f>$B495/(8*7*40)</f>
        <v>0.36149553571428572</v>
      </c>
      <c r="C501" s="98">
        <f>$B495/(7*7*40)</f>
        <v>0.41313775510204082</v>
      </c>
      <c r="D501" s="99">
        <f>$B495/(11*7*40)</f>
        <v>0.26290584415584417</v>
      </c>
      <c r="E501" s="232">
        <f>$B495/(10*7*40)</f>
        <v>0.28919642857142858</v>
      </c>
      <c r="F501" s="235">
        <f>('AB-BG01'!B55+'AB-0301'!B192+'AB-0302'!B116)/(3*7*40)</f>
        <v>0.61101190476190481</v>
      </c>
      <c r="G501" s="99">
        <f>('AB-0101'!$B55+'AB-0102'!$B38+'AB-0103'!$B52+'AB-0104'!$B79+'AB-0401'!$B33)/(8*7*40)</f>
        <v>0.15870535714285713</v>
      </c>
      <c r="H501" s="232">
        <f>('AB-0101'!$B55+'AB-0102'!$B38+'AB-0103'!$B52+'AB-0104'!$B79+'AB-0401'!$B33)/(7*7*40)</f>
        <v>0.18137755102040817</v>
      </c>
      <c r="I501" s="99">
        <f>('AB-0101'!$B55+'AB-0102'!$B38+'AB-0103'!$B52+'AB-0104'!$B79+'AB-0401'!$B33)/(5*7*40)</f>
        <v>0.25392857142857145</v>
      </c>
      <c r="J501" s="98">
        <f>('AB-0101'!$B55+'AB-0102'!$B38+'AB-0103'!$B52+'AB-0104'!$B79+'AB-0401'!$B33)/(4*7*40)</f>
        <v>0.31741071428571427</v>
      </c>
      <c r="K501" s="238">
        <f>('AB-0301'!B192+'AB-0302'!B116)/(2*7*40)</f>
        <v>0.7165178571428571</v>
      </c>
      <c r="L501" s="239">
        <f>'AB-BG01'!B55/(1*7*40)</f>
        <v>0.4</v>
      </c>
      <c r="M501" s="100">
        <f>('AB-0101'!$B55+'AB-0102'!$B38+'AB-0103'!$B52+'AB-0104'!$B79)/(4*7*40)</f>
        <v>0.2236607142857143</v>
      </c>
      <c r="N501" s="239">
        <f>('AB-0101'!$B55+'AB-0102'!$B38+'AB-0103'!$B52+'AB-0104'!$B79)/(3*7*40)</f>
        <v>0.29821428571428571</v>
      </c>
      <c r="O501" s="232">
        <f>'AB-0401'!$B33/(4*7*40)</f>
        <v>9.375E-2</v>
      </c>
      <c r="P501" s="98">
        <f>'AB-0401'!$B33/(4*7*40)</f>
        <v>9.375E-2</v>
      </c>
    </row>
    <row r="502" spans="1:22" ht="15" thickBot="1" x14ac:dyDescent="0.35">
      <c r="A502" s="101" t="s">
        <v>246</v>
      </c>
      <c r="B502" s="102">
        <f>$B496/(8*7*40)</f>
        <v>0.23705357142857142</v>
      </c>
      <c r="C502" s="103">
        <f>$B496/(7*7*40)</f>
        <v>0.27091836734693875</v>
      </c>
      <c r="D502" s="104">
        <f>$B496/(11*7*40)</f>
        <v>0.17240259740259739</v>
      </c>
      <c r="E502" s="233">
        <f>$B496/(10*7*40)</f>
        <v>0.18964285714285714</v>
      </c>
      <c r="F502" s="236">
        <f>('AB-BG01'!B56+'AB-0301'!B193+'AB-0302'!B117)/(3*7*40)</f>
        <v>0.56279761904761905</v>
      </c>
      <c r="G502" s="104">
        <f>('AB-0101'!$B56+'AB-0102'!$B39+'AB-0103'!$B53+'AB-0104'!$B80+'AB-0401'!$B34)/(8*7*40)</f>
        <v>0.11339285714285714</v>
      </c>
      <c r="H502" s="233">
        <f>('AB-0101'!$B56+'AB-0102'!$B39+'AB-0103'!$B53+'AB-0104'!$B80+'AB-0401'!$B34)/(7*7*40)</f>
        <v>0.12959183673469388</v>
      </c>
      <c r="I502" s="104">
        <f>('AB-0101'!$B56+'AB-0102'!$B39+'AB-0103'!$B53+'AB-0104'!$B80+'AB-0401'!$B34)/(5*7*40)</f>
        <v>0.18142857142857144</v>
      </c>
      <c r="J502" s="103">
        <f>('AB-0101'!$B56+'AB-0102'!$B39+'AB-0103'!$B53+'AB-0104'!$B80+'AB-0401'!$B34)/(4*7*40)</f>
        <v>0.22678571428571428</v>
      </c>
      <c r="K502" s="240">
        <f>('AB-0301'!B193+'AB-0302'!B117)/(2*7*40)</f>
        <v>0.62455357142857137</v>
      </c>
      <c r="L502" s="241">
        <f>'AB-BG01'!B56/(1*7*40)</f>
        <v>0.43928571428571428</v>
      </c>
      <c r="M502" s="105">
        <f>('AB-0101'!$B56+'AB-0102'!$B39+'AB-0103'!$B53+'AB-0104'!$B80)/(4*7*40)</f>
        <v>0.22678571428571428</v>
      </c>
      <c r="N502" s="241">
        <f>('AB-0101'!$B56+'AB-0102'!$B39+'AB-0103'!$B53+'AB-0104'!$B80)/(3*7*40)</f>
        <v>0.30238095238095236</v>
      </c>
      <c r="O502" s="233">
        <f>'AB-0401'!$B34/(4*7*40)</f>
        <v>0</v>
      </c>
      <c r="P502" s="103">
        <f>'AB-0401'!$B34/(4*7*40)</f>
        <v>0</v>
      </c>
    </row>
    <row r="503" spans="1:22" ht="15" thickBot="1" x14ac:dyDescent="0.35">
      <c r="A503" s="106" t="s">
        <v>397</v>
      </c>
      <c r="B503" s="107">
        <f>$B497/(8*4*40)</f>
        <v>0.28749999999999998</v>
      </c>
      <c r="C503" s="108">
        <f>$B497/(7*4*40)</f>
        <v>0.32857142857142857</v>
      </c>
      <c r="D503" s="109">
        <f>$B497/(11*4*40)</f>
        <v>0.20909090909090908</v>
      </c>
      <c r="E503" s="234">
        <f>$B497/(10*4*40)</f>
        <v>0.23</v>
      </c>
      <c r="F503" s="237">
        <f>('AB-BG01'!B57+'AB-0301'!B194+'AB-0302'!B118)/(3*4*40)</f>
        <v>0.9369791666666667</v>
      </c>
      <c r="G503" s="109">
        <f>('AB-0101'!$B57+'AB-0102'!$B40+'AB-0103'!$B54+'AB-0104'!$B81+'AB-0401'!$B35)/(8*4*40)</f>
        <v>6.6796875000000006E-2</v>
      </c>
      <c r="H503" s="234">
        <f>('AB-0101'!$B57+'AB-0102'!$B40+'AB-0103'!$B54+'AB-0104'!$B81+'AB-0401'!$B35)/(7*4*40)</f>
        <v>7.6339285714285721E-2</v>
      </c>
      <c r="I503" s="109">
        <f>('AB-0101'!$B57+'AB-0102'!$B40+'AB-0103'!$B54+'AB-0104'!$B81+'AB-0401'!$B35)/(5*4*40)</f>
        <v>0.106875</v>
      </c>
      <c r="J503" s="108">
        <f>('AB-0101'!$B57+'AB-0102'!$B40+'AB-0103'!$B54+'AB-0104'!$B81+'AB-0401'!$B35)/(4*4*40)</f>
        <v>0.13359375000000001</v>
      </c>
      <c r="K503" s="242">
        <f>('AB-0301'!B194+'AB-0302'!B118)/(2*4*40)</f>
        <v>0.90546875000000004</v>
      </c>
      <c r="L503" s="243">
        <f>'AB-BG01'!B57/(1*4*40)</f>
        <v>1</v>
      </c>
      <c r="M503" s="110">
        <f>('AB-0101'!$B57+'AB-0102'!$B40+'AB-0103'!$B54+'AB-0104'!$B81)/(4*4*40)</f>
        <v>0.13359375000000001</v>
      </c>
      <c r="N503" s="243">
        <f>('AB-0101'!$B57+'AB-0102'!$B40+'AB-0103'!$B54+'AB-0104'!$B81)/(3*4*40)</f>
        <v>0.17812500000000001</v>
      </c>
      <c r="O503" s="234">
        <f>'AB-0401'!$B35/(4*4*40)</f>
        <v>0</v>
      </c>
      <c r="P503" s="108">
        <f>'AB-0401'!$B35/(4*4*40)</f>
        <v>0</v>
      </c>
    </row>
    <row r="504" spans="1:22" ht="15" thickBot="1" x14ac:dyDescent="0.35"/>
    <row r="505" spans="1:22" x14ac:dyDescent="0.3">
      <c r="B505" s="93" t="s">
        <v>567</v>
      </c>
      <c r="C505" s="94"/>
      <c r="D505" s="255" t="s">
        <v>568</v>
      </c>
      <c r="E505" s="256"/>
      <c r="F505" s="254" t="s">
        <v>585</v>
      </c>
      <c r="G505" s="255"/>
      <c r="H505" s="255"/>
      <c r="I505" s="255"/>
      <c r="J505" s="255"/>
      <c r="K505" s="251" t="s">
        <v>570</v>
      </c>
      <c r="L505" s="252"/>
      <c r="M505" s="252"/>
      <c r="N505" s="252"/>
      <c r="O505" s="252"/>
      <c r="P505" s="253"/>
      <c r="T505" s="56" t="s">
        <v>545</v>
      </c>
    </row>
    <row r="506" spans="1:22" ht="16.05" customHeight="1" thickBot="1" x14ac:dyDescent="0.35">
      <c r="A506" s="70" t="s">
        <v>586</v>
      </c>
      <c r="B506" s="91" t="s">
        <v>572</v>
      </c>
      <c r="C506" s="95" t="s">
        <v>573</v>
      </c>
      <c r="D506" s="90" t="s">
        <v>572</v>
      </c>
      <c r="E506" s="209" t="s">
        <v>573</v>
      </c>
      <c r="F506" s="212" t="s">
        <v>574</v>
      </c>
      <c r="G506" s="90" t="s">
        <v>575</v>
      </c>
      <c r="H506" s="210" t="s">
        <v>576</v>
      </c>
      <c r="I506" s="90" t="s">
        <v>577</v>
      </c>
      <c r="J506" s="88" t="s">
        <v>578</v>
      </c>
      <c r="K506" s="222" t="s">
        <v>579</v>
      </c>
      <c r="L506" s="211" t="s">
        <v>580</v>
      </c>
      <c r="M506" s="88" t="s">
        <v>587</v>
      </c>
      <c r="N506" s="211" t="s">
        <v>582</v>
      </c>
      <c r="O506" s="211" t="s">
        <v>583</v>
      </c>
      <c r="P506" s="89" t="s">
        <v>584</v>
      </c>
      <c r="Q506" s="125" t="s">
        <v>588</v>
      </c>
      <c r="R506" s="56" t="s">
        <v>589</v>
      </c>
      <c r="S506" s="56" t="s">
        <v>590</v>
      </c>
      <c r="T506" s="125" t="s">
        <v>591</v>
      </c>
      <c r="V506" s="125" t="s">
        <v>592</v>
      </c>
    </row>
    <row r="507" spans="1:22" x14ac:dyDescent="0.3">
      <c r="A507" s="257" t="s">
        <v>11</v>
      </c>
      <c r="B507" s="156">
        <f>$T507/(8*40)</f>
        <v>0.31640625</v>
      </c>
      <c r="C507" s="157">
        <f>$T507/(7*40)</f>
        <v>0.36160714285714285</v>
      </c>
      <c r="D507" s="147">
        <f>$T507/(11*40)</f>
        <v>0.23011363636363635</v>
      </c>
      <c r="E507" s="201">
        <f>$T507/(10*40)</f>
        <v>0.25312499999999999</v>
      </c>
      <c r="F507" s="213">
        <f>('AB-fictief_zaaltekort'!I74+'AB-BG01'!G61+'AB-0301'!P198+'AB-0302'!G122)/(3*40)</f>
        <v>0.46875</v>
      </c>
      <c r="G507" s="174">
        <f>('AB-fictief_zaaltekort'!$H74+'AB-0101'!$P61+'AB-0102'!$G44+'AB-0103'!$G58+'AB-0104'!$G85+'AB-0401'!$G39)/(8*40)</f>
        <v>0.140625</v>
      </c>
      <c r="H507" s="192">
        <f>('AB-fictief_zaaltekort'!$H74+'AB-0101'!$P61+'AB-0102'!$G44+'AB-0103'!$G58+'AB-0104'!$G85+'AB-0401'!$G39)/(7*40)</f>
        <v>0.16071428571428573</v>
      </c>
      <c r="I507" s="174">
        <f>('AB-fictief_zaaltekort'!$H74+'AB-0101'!$P61+'AB-0102'!$G44+'AB-0103'!$G58+'AB-0104'!$G85+'AB-0401'!$G39)/(5*40)</f>
        <v>0.22500000000000001</v>
      </c>
      <c r="J507" s="174">
        <f>('AB-fictief_zaaltekort'!$H74+'AB-0101'!$P61+'AB-0102'!$G44+'AB-0103'!$G58+'AB-0104'!$G85+'AB-0401'!$G39)/(4*40)</f>
        <v>0.28125</v>
      </c>
      <c r="K507" s="223">
        <f>('AB-fictief_zaaltekort'!I74+'AB-0301'!P198+'AB-0302'!G122)/(2*40)</f>
        <v>0.50312500000000004</v>
      </c>
      <c r="L507" s="223">
        <f>('AB-BG01'!G61)/(40)</f>
        <v>0.4</v>
      </c>
      <c r="M507" s="174">
        <f>('AB-fictief_zaaltekort'!$H74+'AB-0101'!$P61+'AB-0102'!$G44+'AB-0103'!$G58+'AB-0104'!$G85)/(4*40)</f>
        <v>0.1875</v>
      </c>
      <c r="N507" s="192">
        <f>('AB-fictief_zaaltekort'!$H74+'AB-0101'!$P61+'AB-0102'!$G44+'AB-0103'!$G58+'AB-0104'!$G85)/(3*40)</f>
        <v>0.25</v>
      </c>
      <c r="O507" s="192">
        <f>('AB-0401'!$G39)/(4*40)</f>
        <v>9.375E-2</v>
      </c>
      <c r="P507" s="175">
        <f>('AB-0401'!$G39)/(40)</f>
        <v>0.375</v>
      </c>
      <c r="Q507" s="138">
        <v>1</v>
      </c>
      <c r="R507" s="112" t="s">
        <v>593</v>
      </c>
      <c r="T507">
        <f>'AB-fictief_zaaltekort'!G74+'AB-BG01'!G61+'AB-0101'!P61+'AB-0102'!G44+'AB-0103'!G58+'AB-0104'!G85+'AB-0301'!P198+'AB-0302'!G122+'AB-0401'!G39</f>
        <v>101.25</v>
      </c>
      <c r="V507" s="138">
        <v>1</v>
      </c>
    </row>
    <row r="508" spans="1:22" x14ac:dyDescent="0.3">
      <c r="A508" s="258"/>
      <c r="B508" s="158">
        <f t="shared" ref="B508:B526" si="56">$T508/(8*40)</f>
        <v>0.31406250000000002</v>
      </c>
      <c r="C508" s="159">
        <f t="shared" ref="C508:C526" si="57">$T508/(7*40)</f>
        <v>0.35892857142857143</v>
      </c>
      <c r="D508" s="148">
        <f t="shared" ref="D508:D526" si="58">$T508/(11*40)</f>
        <v>0.22840909090909092</v>
      </c>
      <c r="E508" s="202">
        <f t="shared" ref="E508:E526" si="59">$T508/(10*40)</f>
        <v>0.25124999999999997</v>
      </c>
      <c r="F508" s="214">
        <f>('AB-fictief_zaaltekort'!I75+'AB-BG01'!G62+'AB-0301'!P199+'AB-0302'!G123)/(3*40)</f>
        <v>0.49375000000000002</v>
      </c>
      <c r="G508" s="176">
        <f>('AB-fictief_zaaltekort'!$H75+'AB-0101'!$P62+'AB-0102'!$G45+'AB-0103'!$G59+'AB-0104'!$G86+'AB-0401'!$G40)/(8*40)</f>
        <v>0.12890625</v>
      </c>
      <c r="H508" s="193">
        <f>('AB-fictief_zaaltekort'!$H75+'AB-0101'!$P62+'AB-0102'!$G45+'AB-0103'!$G59+'AB-0104'!$G86+'AB-0401'!$G40)/(7*40)</f>
        <v>0.14732142857142858</v>
      </c>
      <c r="I508" s="176">
        <f>('AB-fictief_zaaltekort'!$H75+'AB-0101'!$P62+'AB-0102'!$G45+'AB-0103'!$G59+'AB-0104'!$G86+'AB-0401'!$G40)/(5*40)</f>
        <v>0.20624999999999999</v>
      </c>
      <c r="J508" s="176">
        <f>('AB-fictief_zaaltekort'!$H75+'AB-0101'!$P62+'AB-0102'!$G45+'AB-0103'!$G59+'AB-0104'!$G86+'AB-0401'!$G40)/(4*40)</f>
        <v>0.2578125</v>
      </c>
      <c r="K508" s="224">
        <f>('AB-fictief_zaaltekort'!I75+'AB-0301'!P199+'AB-0302'!G123)/(2*40)</f>
        <v>0.54062500000000002</v>
      </c>
      <c r="L508" s="224">
        <f>('AB-BG01'!G62)/(40)</f>
        <v>0.4</v>
      </c>
      <c r="M508" s="176">
        <f>('AB-fictief_zaaltekort'!$H75+'AB-0101'!$P62+'AB-0102'!$G45+'AB-0103'!$G59+'AB-0104'!$G86)/(4*40)</f>
        <v>0.1640625</v>
      </c>
      <c r="N508" s="193">
        <f>('AB-fictief_zaaltekort'!$H75+'AB-0101'!$P62+'AB-0102'!$G45+'AB-0103'!$G59+'AB-0104'!$G86)/(3*40)</f>
        <v>0.21875</v>
      </c>
      <c r="O508" s="193">
        <f>('AB-0401'!$G40)/(4*40)</f>
        <v>9.375E-2</v>
      </c>
      <c r="P508" s="177">
        <f>('AB-0401'!$G40)/(40)</f>
        <v>0.375</v>
      </c>
      <c r="Q508" s="139">
        <v>2</v>
      </c>
      <c r="R508" s="6" t="s">
        <v>594</v>
      </c>
      <c r="T508">
        <f>'AB-fictief_zaaltekort'!G75+'AB-BG01'!G62+'AB-0101'!P62+'AB-0102'!G45+'AB-0103'!G59+'AB-0104'!G86+'AB-0301'!P199+'AB-0302'!G123+'AB-0401'!G40</f>
        <v>100.5</v>
      </c>
      <c r="V508" s="139">
        <v>2</v>
      </c>
    </row>
    <row r="509" spans="1:22" x14ac:dyDescent="0.3">
      <c r="A509" s="258"/>
      <c r="B509" s="158">
        <f t="shared" si="56"/>
        <v>0.68515625000000002</v>
      </c>
      <c r="C509" s="159">
        <f t="shared" si="57"/>
        <v>0.78303571428571428</v>
      </c>
      <c r="D509" s="148">
        <f t="shared" si="58"/>
        <v>0.49829545454545454</v>
      </c>
      <c r="E509" s="202">
        <f t="shared" si="59"/>
        <v>0.54812499999999997</v>
      </c>
      <c r="F509" s="214">
        <f>('AB-fictief_zaaltekort'!I76+'AB-BG01'!G63+'AB-0301'!P200+'AB-0302'!G124)/(3*40)</f>
        <v>0.72916666666666663</v>
      </c>
      <c r="G509" s="176">
        <f>('AB-fictief_zaaltekort'!$H76+'AB-0101'!$P63+'AB-0102'!$G46+'AB-0103'!$G60+'AB-0104'!$G87+'AB-0401'!$G41)/(8*40)</f>
        <v>0.41171875000000002</v>
      </c>
      <c r="H509" s="193">
        <f>('AB-fictief_zaaltekort'!$H76+'AB-0101'!$P63+'AB-0102'!$G46+'AB-0103'!$G60+'AB-0104'!$G87+'AB-0401'!$G41)/(7*40)</f>
        <v>0.47053571428571428</v>
      </c>
      <c r="I509" s="176">
        <f>('AB-fictief_zaaltekort'!$H76+'AB-0101'!$P63+'AB-0102'!$G46+'AB-0103'!$G60+'AB-0104'!$G87+'AB-0401'!$G41)/(5*40)</f>
        <v>0.65874999999999995</v>
      </c>
      <c r="J509" s="176">
        <f>('AB-fictief_zaaltekort'!$H76+'AB-0101'!$P63+'AB-0102'!$G46+'AB-0103'!$G60+'AB-0104'!$G87+'AB-0401'!$G41)/(4*40)</f>
        <v>0.82343750000000004</v>
      </c>
      <c r="K509" s="224">
        <f>('AB-fictief_zaaltekort'!I76+'AB-0301'!P200+'AB-0302'!G124)/(2*40)</f>
        <v>0.89375000000000004</v>
      </c>
      <c r="L509" s="224">
        <f>('AB-BG01'!G63)/(40)</f>
        <v>0.4</v>
      </c>
      <c r="M509" s="176">
        <f>('AB-fictief_zaaltekort'!$H76+'AB-0101'!$P63+'AB-0102'!$G46+'AB-0103'!$G60+'AB-0104'!$G87)/(4*40)</f>
        <v>0.72968750000000004</v>
      </c>
      <c r="N509" s="193">
        <f>('AB-fictief_zaaltekort'!$H76+'AB-0101'!$P63+'AB-0102'!$G46+'AB-0103'!$G60+'AB-0104'!$G87)/(3*40)</f>
        <v>0.97291666666666665</v>
      </c>
      <c r="O509" s="193">
        <f>('AB-0401'!$G41)/(4*40)</f>
        <v>9.375E-2</v>
      </c>
      <c r="P509" s="177">
        <f>('AB-0401'!$G41)/(40)</f>
        <v>0.375</v>
      </c>
      <c r="Q509" s="139">
        <v>3</v>
      </c>
      <c r="R509" s="6" t="s">
        <v>595</v>
      </c>
      <c r="T509">
        <f>'AB-fictief_zaaltekort'!G76+'AB-BG01'!G63+'AB-0101'!P63+'AB-0102'!G46+'AB-0103'!G60+'AB-0104'!G87+'AB-0301'!P200+'AB-0302'!G124+'AB-0401'!G41</f>
        <v>219.25</v>
      </c>
      <c r="V509" s="139">
        <v>3</v>
      </c>
    </row>
    <row r="510" spans="1:22" x14ac:dyDescent="0.3">
      <c r="A510" s="258"/>
      <c r="B510" s="158">
        <f t="shared" si="56"/>
        <v>0.41796875</v>
      </c>
      <c r="C510" s="159">
        <f t="shared" si="57"/>
        <v>0.47767857142857145</v>
      </c>
      <c r="D510" s="148">
        <f t="shared" si="58"/>
        <v>0.30397727272727271</v>
      </c>
      <c r="E510" s="202">
        <f t="shared" si="59"/>
        <v>0.33437499999999998</v>
      </c>
      <c r="F510" s="214">
        <f>('AB-fictief_zaaltekort'!I77+'AB-BG01'!G64+'AB-0301'!P201+'AB-0302'!G125)/(3*40)</f>
        <v>0.76666666666666672</v>
      </c>
      <c r="G510" s="176">
        <f>('AB-fictief_zaaltekort'!$H77+'AB-0101'!$P64+'AB-0102'!$G47+'AB-0103'!$G61+'AB-0104'!$G88+'AB-0401'!$G42)/(8*40)</f>
        <v>0.13046874999999999</v>
      </c>
      <c r="H510" s="193">
        <f>('AB-fictief_zaaltekort'!$H77+'AB-0101'!$P64+'AB-0102'!$G47+'AB-0103'!$G61+'AB-0104'!$G88+'AB-0401'!$G42)/(7*40)</f>
        <v>0.14910714285714285</v>
      </c>
      <c r="I510" s="176">
        <f>('AB-fictief_zaaltekort'!$H77+'AB-0101'!$P64+'AB-0102'!$G47+'AB-0103'!$G61+'AB-0104'!$G88+'AB-0401'!$G42)/(5*40)</f>
        <v>0.20874999999999999</v>
      </c>
      <c r="J510" s="176">
        <f>('AB-fictief_zaaltekort'!$H77+'AB-0101'!$P64+'AB-0102'!$G47+'AB-0103'!$G61+'AB-0104'!$G88+'AB-0401'!$G42)/(4*40)</f>
        <v>0.26093749999999999</v>
      </c>
      <c r="K510" s="224">
        <f>('AB-fictief_zaaltekort'!I77+'AB-0301'!P201+'AB-0302'!G125)/(2*40)</f>
        <v>0.95</v>
      </c>
      <c r="L510" s="224">
        <f>('AB-BG01'!G64)/(40)</f>
        <v>0.4</v>
      </c>
      <c r="M510" s="176">
        <f>('AB-fictief_zaaltekort'!$H77+'AB-0101'!$P64+'AB-0102'!$G47+'AB-0103'!$G61+'AB-0104'!$G88)/(4*40)</f>
        <v>0.16718749999999999</v>
      </c>
      <c r="N510" s="193">
        <f>('AB-fictief_zaaltekort'!$H77+'AB-0101'!$P64+'AB-0102'!$G47+'AB-0103'!$G61+'AB-0104'!$G88)/(3*40)</f>
        <v>0.22291666666666668</v>
      </c>
      <c r="O510" s="193">
        <f>('AB-0401'!$G42)/(4*40)</f>
        <v>9.375E-2</v>
      </c>
      <c r="P510" s="177">
        <f>('AB-0401'!$G42)/(40)</f>
        <v>0.375</v>
      </c>
      <c r="Q510" s="139">
        <v>4</v>
      </c>
      <c r="R510" s="6" t="s">
        <v>596</v>
      </c>
      <c r="T510">
        <f>'AB-fictief_zaaltekort'!G77+'AB-BG01'!G64+'AB-0101'!P64+'AB-0102'!G47+'AB-0103'!G61+'AB-0104'!G88+'AB-0301'!P201+'AB-0302'!G125+'AB-0401'!G42</f>
        <v>133.75</v>
      </c>
      <c r="V510" s="139">
        <v>4</v>
      </c>
    </row>
    <row r="511" spans="1:22" x14ac:dyDescent="0.3">
      <c r="A511" s="258"/>
      <c r="B511" s="158">
        <f t="shared" si="56"/>
        <v>0.38203124999999999</v>
      </c>
      <c r="C511" s="159">
        <f t="shared" si="57"/>
        <v>0.43660714285714286</v>
      </c>
      <c r="D511" s="148">
        <f t="shared" si="58"/>
        <v>0.27784090909090908</v>
      </c>
      <c r="E511" s="202">
        <f t="shared" si="59"/>
        <v>0.30562499999999998</v>
      </c>
      <c r="F511" s="214">
        <f>('AB-fictief_zaaltekort'!I78+'AB-BG01'!G65+'AB-0301'!P202+'AB-0302'!G126)/(3*40)</f>
        <v>0.8</v>
      </c>
      <c r="G511" s="176">
        <f>('AB-fictief_zaaltekort'!$H78+'AB-0101'!$P65+'AB-0102'!$G48+'AB-0103'!$G62+'AB-0104'!$G89+'AB-0401'!$G43)/(8*40)</f>
        <v>8.203125E-2</v>
      </c>
      <c r="H511" s="193">
        <f>('AB-fictief_zaaltekort'!$H78+'AB-0101'!$P65+'AB-0102'!$G48+'AB-0103'!$G62+'AB-0104'!$G89+'AB-0401'!$G43)/(7*40)</f>
        <v>9.375E-2</v>
      </c>
      <c r="I511" s="176">
        <f>('AB-fictief_zaaltekort'!$H78+'AB-0101'!$P65+'AB-0102'!$G48+'AB-0103'!$G62+'AB-0104'!$G89+'AB-0401'!$G43)/(5*40)</f>
        <v>0.13125000000000001</v>
      </c>
      <c r="J511" s="176">
        <f>('AB-fictief_zaaltekort'!$H78+'AB-0101'!$P65+'AB-0102'!$G48+'AB-0103'!$G62+'AB-0104'!$G89+'AB-0401'!$G43)/(4*40)</f>
        <v>0.1640625</v>
      </c>
      <c r="K511" s="224">
        <f>('AB-fictief_zaaltekort'!I78+'AB-0301'!P202+'AB-0302'!G126)/(2*40)</f>
        <v>1</v>
      </c>
      <c r="L511" s="224">
        <f>('AB-BG01'!G65)/(40)</f>
        <v>0.4</v>
      </c>
      <c r="M511" s="176">
        <f>('AB-fictief_zaaltekort'!$H78+'AB-0101'!$P65+'AB-0102'!$G48+'AB-0103'!$G62+'AB-0104'!$G89)/(4*40)</f>
        <v>7.03125E-2</v>
      </c>
      <c r="N511" s="193">
        <f>('AB-fictief_zaaltekort'!$H78+'AB-0101'!$P65+'AB-0102'!$G48+'AB-0103'!$G62+'AB-0104'!$G89)/(3*40)</f>
        <v>9.375E-2</v>
      </c>
      <c r="O511" s="193">
        <f>('AB-0401'!$G43)/(4*40)</f>
        <v>9.375E-2</v>
      </c>
      <c r="P511" s="177">
        <f>('AB-0401'!$G43)/(40)</f>
        <v>0.375</v>
      </c>
      <c r="Q511" s="139">
        <v>5</v>
      </c>
      <c r="R511" s="6" t="s">
        <v>597</v>
      </c>
      <c r="T511">
        <f>'AB-fictief_zaaltekort'!G78+'AB-BG01'!G65+'AB-0101'!P65+'AB-0102'!G48+'AB-0103'!G62+'AB-0104'!G89+'AB-0301'!P202+'AB-0302'!G126+'AB-0401'!G43</f>
        <v>122.25</v>
      </c>
      <c r="V511" s="139">
        <v>5</v>
      </c>
    </row>
    <row r="512" spans="1:22" x14ac:dyDescent="0.3">
      <c r="A512" s="258"/>
      <c r="B512" s="158">
        <f t="shared" si="56"/>
        <v>0.44921875</v>
      </c>
      <c r="C512" s="159">
        <f t="shared" si="57"/>
        <v>0.5133928571428571</v>
      </c>
      <c r="D512" s="148">
        <f t="shared" si="58"/>
        <v>0.32670454545454547</v>
      </c>
      <c r="E512" s="202">
        <f t="shared" si="59"/>
        <v>0.359375</v>
      </c>
      <c r="F512" s="214">
        <f>('AB-fictief_zaaltekort'!I79+'AB-BG01'!G66+'AB-0301'!P203+'AB-0302'!G127)/(3*40)</f>
        <v>0.66249999999999998</v>
      </c>
      <c r="G512" s="176">
        <f>('AB-fictief_zaaltekort'!$H79+'AB-0101'!$P66+'AB-0102'!$G49+'AB-0103'!$G63+'AB-0104'!$G90+'AB-0401'!$G44)/(8*40)</f>
        <v>0.20078124999999999</v>
      </c>
      <c r="H512" s="193">
        <f>('AB-fictief_zaaltekort'!$H79+'AB-0101'!$P66+'AB-0102'!$G49+'AB-0103'!$G63+'AB-0104'!$G90+'AB-0401'!$G44)/(7*40)</f>
        <v>0.2294642857142857</v>
      </c>
      <c r="I512" s="176">
        <f>('AB-fictief_zaaltekort'!$H79+'AB-0101'!$P66+'AB-0102'!$G49+'AB-0103'!$G63+'AB-0104'!$G90+'AB-0401'!$G44)/(5*40)</f>
        <v>0.32124999999999998</v>
      </c>
      <c r="J512" s="176">
        <f>('AB-fictief_zaaltekort'!$H79+'AB-0101'!$P66+'AB-0102'!$G49+'AB-0103'!$G63+'AB-0104'!$G90+'AB-0401'!$G44)/(4*40)</f>
        <v>0.40156249999999999</v>
      </c>
      <c r="K512" s="224">
        <f>('AB-fictief_zaaltekort'!I79+'AB-0301'!P203+'AB-0302'!G127)/(2*40)</f>
        <v>0.79374999999999996</v>
      </c>
      <c r="L512" s="224">
        <f>('AB-BG01'!G66)/(40)</f>
        <v>0.4</v>
      </c>
      <c r="M512" s="176">
        <f>('AB-fictief_zaaltekort'!$H79+'AB-0101'!$P66+'AB-0102'!$G49+'AB-0103'!$G63+'AB-0104'!$G90)/(4*40)</f>
        <v>0.30781249999999999</v>
      </c>
      <c r="N512" s="193">
        <f>('AB-fictief_zaaltekort'!$H79+'AB-0101'!$P66+'AB-0102'!$G49+'AB-0103'!$G63+'AB-0104'!$G90)/(3*40)</f>
        <v>0.41041666666666665</v>
      </c>
      <c r="O512" s="193">
        <f>('AB-0401'!$G44)/(4*40)</f>
        <v>9.375E-2</v>
      </c>
      <c r="P512" s="177">
        <f>('AB-0401'!$G44)/(40)</f>
        <v>0.375</v>
      </c>
      <c r="Q512" s="139">
        <v>6</v>
      </c>
      <c r="R512" s="6" t="s">
        <v>598</v>
      </c>
      <c r="T512">
        <f>'AB-fictief_zaaltekort'!G79+'AB-BG01'!G66+'AB-0101'!P66+'AB-0102'!G49+'AB-0103'!G63+'AB-0104'!G90+'AB-0301'!P203+'AB-0302'!G127+'AB-0401'!G44</f>
        <v>143.75</v>
      </c>
      <c r="V512" s="139">
        <v>6</v>
      </c>
    </row>
    <row r="513" spans="1:22" x14ac:dyDescent="0.3">
      <c r="A513" s="258"/>
      <c r="B513" s="158">
        <f t="shared" si="56"/>
        <v>0.2890625</v>
      </c>
      <c r="C513" s="159">
        <f t="shared" si="57"/>
        <v>0.33035714285714285</v>
      </c>
      <c r="D513" s="148">
        <f t="shared" si="58"/>
        <v>0.21022727272727273</v>
      </c>
      <c r="E513" s="202">
        <f t="shared" si="59"/>
        <v>0.23125000000000001</v>
      </c>
      <c r="F513" s="214">
        <f>('AB-fictief_zaaltekort'!I80+'AB-BG01'!G67+'AB-0301'!P204+'AB-0302'!G128)/(3*40)</f>
        <v>0.46666666666666667</v>
      </c>
      <c r="G513" s="176">
        <f>('AB-fictief_zaaltekort'!$H80+'AB-0101'!$P67+'AB-0102'!$G50+'AB-0103'!$G64+'AB-0104'!$G91+'AB-0401'!$G45)/(8*40)</f>
        <v>0.1140625</v>
      </c>
      <c r="H513" s="193">
        <f>('AB-fictief_zaaltekort'!$H80+'AB-0101'!$P67+'AB-0102'!$G50+'AB-0103'!$G64+'AB-0104'!$G91+'AB-0401'!$G45)/(7*40)</f>
        <v>0.13035714285714287</v>
      </c>
      <c r="I513" s="176">
        <f>('AB-fictief_zaaltekort'!$H80+'AB-0101'!$P67+'AB-0102'!$G50+'AB-0103'!$G64+'AB-0104'!$G91+'AB-0401'!$G45)/(5*40)</f>
        <v>0.1825</v>
      </c>
      <c r="J513" s="176">
        <f>('AB-fictief_zaaltekort'!$H80+'AB-0101'!$P67+'AB-0102'!$G50+'AB-0103'!$G64+'AB-0104'!$G91+'AB-0401'!$G45)/(4*40)</f>
        <v>0.22812499999999999</v>
      </c>
      <c r="K513" s="224">
        <f>('AB-fictief_zaaltekort'!I80+'AB-0301'!P204+'AB-0302'!G128)/(2*40)</f>
        <v>0.5</v>
      </c>
      <c r="L513" s="224">
        <f>('AB-BG01'!G67)/(40)</f>
        <v>0.4</v>
      </c>
      <c r="M513" s="176">
        <f>('AB-fictief_zaaltekort'!$H80+'AB-0101'!$P67+'AB-0102'!$G50+'AB-0103'!$G64+'AB-0104'!$G91)/(4*40)</f>
        <v>0.13437499999999999</v>
      </c>
      <c r="N513" s="193">
        <f>('AB-fictief_zaaltekort'!$H80+'AB-0101'!$P67+'AB-0102'!$G50+'AB-0103'!$G64+'AB-0104'!$G91)/(3*40)</f>
        <v>0.17916666666666667</v>
      </c>
      <c r="O513" s="193">
        <f>('AB-0401'!$G45)/(4*40)</f>
        <v>9.375E-2</v>
      </c>
      <c r="P513" s="177">
        <f>('AB-0401'!$G45)/(40)</f>
        <v>0.375</v>
      </c>
      <c r="Q513" s="139">
        <v>7</v>
      </c>
      <c r="R513" s="6" t="s">
        <v>599</v>
      </c>
      <c r="T513">
        <f>'AB-fictief_zaaltekort'!G80+'AB-BG01'!G67+'AB-0101'!P67+'AB-0102'!G50+'AB-0103'!G64+'AB-0104'!G91+'AB-0301'!P204+'AB-0302'!G128+'AB-0401'!G45</f>
        <v>92.5</v>
      </c>
      <c r="V513" s="139">
        <v>7</v>
      </c>
    </row>
    <row r="514" spans="1:22" ht="15" thickBot="1" x14ac:dyDescent="0.35">
      <c r="A514" s="259"/>
      <c r="B514" s="160">
        <f t="shared" si="56"/>
        <v>1.40625E-2</v>
      </c>
      <c r="C514" s="161">
        <f t="shared" si="57"/>
        <v>1.607142857142857E-2</v>
      </c>
      <c r="D514" s="149">
        <f t="shared" si="58"/>
        <v>1.0227272727272727E-2</v>
      </c>
      <c r="E514" s="202">
        <f t="shared" si="59"/>
        <v>1.125E-2</v>
      </c>
      <c r="F514" s="215">
        <f>('AB-fictief_zaaltekort'!I81+'AB-BG01'!G68+'AB-0301'!P205+'AB-0302'!G129)/(3*40)</f>
        <v>0</v>
      </c>
      <c r="G514" s="178">
        <f>('AB-fictief_zaaltekort'!$H81+'AB-0101'!$P68+'AB-0102'!$G51+'AB-0103'!$G65+'AB-0104'!$G92+'AB-0401'!$G46)/(8*40)</f>
        <v>1.40625E-2</v>
      </c>
      <c r="H514" s="194">
        <f>('AB-fictief_zaaltekort'!$H81+'AB-0101'!$P68+'AB-0102'!$G51+'AB-0103'!$G65+'AB-0104'!$G92+'AB-0401'!$G46)/(7*40)</f>
        <v>1.607142857142857E-2</v>
      </c>
      <c r="I514" s="178">
        <f>('AB-fictief_zaaltekort'!$H81+'AB-0101'!$P68+'AB-0102'!$G51+'AB-0103'!$G65+'AB-0104'!$G92+'AB-0401'!$G46)/(5*40)</f>
        <v>2.2499999999999999E-2</v>
      </c>
      <c r="J514" s="178">
        <f>('AB-fictief_zaaltekort'!$H81+'AB-0101'!$P68+'AB-0102'!$G51+'AB-0103'!$G65+'AB-0104'!$G92+'AB-0401'!$G46)/(4*40)</f>
        <v>2.8125000000000001E-2</v>
      </c>
      <c r="K514" s="225">
        <f>('AB-fictief_zaaltekort'!I81+'AB-0301'!P205+'AB-0302'!G129)/(2*40)</f>
        <v>0</v>
      </c>
      <c r="L514" s="225">
        <f>('AB-BG01'!G68)/(40)</f>
        <v>0</v>
      </c>
      <c r="M514" s="178">
        <f>('AB-fictief_zaaltekort'!$H81+'AB-0101'!$P68+'AB-0102'!$G51+'AB-0103'!$G65+'AB-0104'!$G92)/(4*40)</f>
        <v>2.8125000000000001E-2</v>
      </c>
      <c r="N514" s="194">
        <f>('AB-fictief_zaaltekort'!$H81+'AB-0101'!$P68+'AB-0102'!$G51+'AB-0103'!$G65+'AB-0104'!$G92)/(3*40)</f>
        <v>3.7499999999999999E-2</v>
      </c>
      <c r="O514" s="194">
        <f>('AB-0401'!$G46)/(4*40)</f>
        <v>0</v>
      </c>
      <c r="P514" s="179">
        <f>('AB-0401'!$G46)/(40)</f>
        <v>0</v>
      </c>
      <c r="Q514" s="140">
        <v>8</v>
      </c>
      <c r="R514" s="113" t="s">
        <v>600</v>
      </c>
      <c r="S514" s="56" t="s">
        <v>601</v>
      </c>
      <c r="T514">
        <f>'AB-fictief_zaaltekort'!G81+'AB-BG01'!G68+'AB-0101'!P68+'AB-0102'!G51+'AB-0103'!G65+'AB-0104'!G92+'AB-0301'!P205+'AB-0302'!G129+'AB-0401'!G46</f>
        <v>4.5</v>
      </c>
      <c r="V514" s="140">
        <v>8</v>
      </c>
    </row>
    <row r="515" spans="1:22" x14ac:dyDescent="0.3">
      <c r="A515" s="245" t="s">
        <v>246</v>
      </c>
      <c r="B515" s="162">
        <f t="shared" si="56"/>
        <v>0.15546874999999999</v>
      </c>
      <c r="C515" s="163">
        <f t="shared" si="57"/>
        <v>0.17767857142857144</v>
      </c>
      <c r="D515" s="150">
        <f t="shared" si="58"/>
        <v>0.11306818181818182</v>
      </c>
      <c r="E515" s="203">
        <f t="shared" si="59"/>
        <v>0.124375</v>
      </c>
      <c r="F515" s="216">
        <f>('AB-fictief_zaaltekort'!I82+'AB-BG01'!G69+'AB-0301'!P206+'AB-0302'!G130)/(3*40)</f>
        <v>0.27500000000000002</v>
      </c>
      <c r="G515" s="180">
        <f>('AB-fictief_zaaltekort'!$H82+'AB-0101'!$P69+'AB-0102'!$G52+'AB-0103'!$G66+'AB-0104'!$G93+'AB-0401'!$G47)/(8*40)</f>
        <v>5.2343750000000001E-2</v>
      </c>
      <c r="H515" s="195">
        <f>('AB-fictief_zaaltekort'!$H82+'AB-0101'!$P69+'AB-0102'!$G52+'AB-0103'!$G66+'AB-0104'!$G93+'AB-0401'!$G47)/(7*40)</f>
        <v>5.9821428571428574E-2</v>
      </c>
      <c r="I515" s="180">
        <f>('AB-fictief_zaaltekort'!$H82+'AB-0101'!$P69+'AB-0102'!$G52+'AB-0103'!$G66+'AB-0104'!$G93+'AB-0401'!$G47)/(5*40)</f>
        <v>8.3750000000000005E-2</v>
      </c>
      <c r="J515" s="180">
        <f>('AB-fictief_zaaltekort'!$H82+'AB-0101'!$P69+'AB-0102'!$G52+'AB-0103'!$G66+'AB-0104'!$G93+'AB-0401'!$G47)/(4*40)</f>
        <v>0.1046875</v>
      </c>
      <c r="K515" s="226">
        <f>('AB-fictief_zaaltekort'!I82+'AB-0301'!P206+'AB-0302'!G130)/(2*40)</f>
        <v>0.20624999999999999</v>
      </c>
      <c r="L515" s="226">
        <f>('AB-BG01'!G69)/(40)</f>
        <v>0.41249999999999998</v>
      </c>
      <c r="M515" s="180">
        <f>('AB-fictief_zaaltekort'!$H82+'AB-0101'!$P69+'AB-0102'!$G52+'AB-0103'!$G66+'AB-0104'!$G93)/(4*40)</f>
        <v>0.1046875</v>
      </c>
      <c r="N515" s="195">
        <f>('AB-fictief_zaaltekort'!$H82+'AB-0101'!$P69+'AB-0102'!$G52+'AB-0103'!$G66+'AB-0104'!$G93)/(3*40)</f>
        <v>0.13958333333333334</v>
      </c>
      <c r="O515" s="195">
        <f>('AB-0401'!$G47)/(4*40)</f>
        <v>0</v>
      </c>
      <c r="P515" s="181">
        <f>('AB-0401'!$G47)/(40)</f>
        <v>0</v>
      </c>
      <c r="Q515" s="141">
        <v>1</v>
      </c>
      <c r="R515" s="114" t="s">
        <v>602</v>
      </c>
      <c r="T515">
        <f>'AB-fictief_zaaltekort'!G82+'AB-BG01'!G69+'AB-0101'!P69+'AB-0102'!G52+'AB-0103'!G66+'AB-0104'!G93+'AB-0301'!P206+'AB-0302'!G130+'AB-0401'!G47</f>
        <v>49.75</v>
      </c>
      <c r="V515" s="141">
        <v>9</v>
      </c>
    </row>
    <row r="516" spans="1:22" x14ac:dyDescent="0.3">
      <c r="A516" s="246"/>
      <c r="B516" s="164">
        <f t="shared" si="56"/>
        <v>0.23671875000000001</v>
      </c>
      <c r="C516" s="165">
        <f t="shared" si="57"/>
        <v>0.27053571428571427</v>
      </c>
      <c r="D516" s="151">
        <f t="shared" si="58"/>
        <v>0.1721590909090909</v>
      </c>
      <c r="E516" s="204">
        <f t="shared" si="59"/>
        <v>0.18937499999999999</v>
      </c>
      <c r="F516" s="217">
        <f>('AB-fictief_zaaltekort'!I83+'AB-BG01'!G70+'AB-0301'!P207+'AB-0302'!G131)/(3*40)</f>
        <v>0.27500000000000002</v>
      </c>
      <c r="G516" s="182">
        <f>('AB-fictief_zaaltekort'!$H83+'AB-0101'!$P70+'AB-0102'!$G53+'AB-0103'!$G67+'AB-0104'!$G94+'AB-0401'!$G48)/(8*40)</f>
        <v>0.13359375000000001</v>
      </c>
      <c r="H516" s="196">
        <f>('AB-fictief_zaaltekort'!$H83+'AB-0101'!$P70+'AB-0102'!$G53+'AB-0103'!$G67+'AB-0104'!$G94+'AB-0401'!$G48)/(7*40)</f>
        <v>0.15267857142857144</v>
      </c>
      <c r="I516" s="182">
        <f>('AB-fictief_zaaltekort'!$H83+'AB-0101'!$P70+'AB-0102'!$G53+'AB-0103'!$G67+'AB-0104'!$G94+'AB-0401'!$G48)/(5*40)</f>
        <v>0.21375</v>
      </c>
      <c r="J516" s="182">
        <f>('AB-fictief_zaaltekort'!$H83+'AB-0101'!$P70+'AB-0102'!$G53+'AB-0103'!$G67+'AB-0104'!$G94+'AB-0401'!$G48)/(4*40)</f>
        <v>0.26718750000000002</v>
      </c>
      <c r="K516" s="227">
        <f>('AB-fictief_zaaltekort'!I83+'AB-0301'!P207+'AB-0302'!G131)/(2*40)</f>
        <v>0.20624999999999999</v>
      </c>
      <c r="L516" s="227">
        <f>('AB-BG01'!G70)/(40)</f>
        <v>0.41249999999999998</v>
      </c>
      <c r="M516" s="182">
        <f>('AB-fictief_zaaltekort'!$H83+'AB-0101'!$P70+'AB-0102'!$G53+'AB-0103'!$G67+'AB-0104'!$G94)/(4*40)</f>
        <v>0.26718750000000002</v>
      </c>
      <c r="N516" s="196">
        <f>('AB-fictief_zaaltekort'!$H83+'AB-0101'!$P70+'AB-0102'!$G53+'AB-0103'!$G67+'AB-0104'!$G94)/(3*40)</f>
        <v>0.35625000000000001</v>
      </c>
      <c r="O516" s="196">
        <f>('AB-0401'!$G48)/(4*40)</f>
        <v>0</v>
      </c>
      <c r="P516" s="183">
        <f>('AB-0401'!$G48)/(40)</f>
        <v>0</v>
      </c>
      <c r="Q516" s="142">
        <v>2</v>
      </c>
      <c r="R516" s="55" t="s">
        <v>603</v>
      </c>
      <c r="T516">
        <f>'AB-fictief_zaaltekort'!G83+'AB-BG01'!G70+'AB-0101'!P70+'AB-0102'!G53+'AB-0103'!G67+'AB-0104'!G94+'AB-0301'!P207+'AB-0302'!G131+'AB-0401'!G48</f>
        <v>75.75</v>
      </c>
      <c r="V516" s="142">
        <v>10</v>
      </c>
    </row>
    <row r="517" spans="1:22" x14ac:dyDescent="0.3">
      <c r="A517" s="246"/>
      <c r="B517" s="164">
        <f t="shared" si="56"/>
        <v>0.31874999999999998</v>
      </c>
      <c r="C517" s="165">
        <f t="shared" si="57"/>
        <v>0.36428571428571427</v>
      </c>
      <c r="D517" s="151">
        <f t="shared" si="58"/>
        <v>0.23181818181818181</v>
      </c>
      <c r="E517" s="204">
        <f t="shared" si="59"/>
        <v>0.255</v>
      </c>
      <c r="F517" s="217">
        <f>('AB-fictief_zaaltekort'!I84+'AB-BG01'!G71+'AB-0301'!P208+'AB-0302'!G132)/(3*40)</f>
        <v>0.58750000000000002</v>
      </c>
      <c r="G517" s="182">
        <f>('AB-fictief_zaaltekort'!$H84+'AB-0101'!$P71+'AB-0102'!$G54+'AB-0103'!$G68+'AB-0104'!$G95+'AB-0401'!$G49)/(8*40)</f>
        <v>9.8437499999999997E-2</v>
      </c>
      <c r="H517" s="196">
        <f>('AB-fictief_zaaltekort'!$H84+'AB-0101'!$P71+'AB-0102'!$G54+'AB-0103'!$G68+'AB-0104'!$G95+'AB-0401'!$G49)/(7*40)</f>
        <v>0.1125</v>
      </c>
      <c r="I517" s="182">
        <f>('AB-fictief_zaaltekort'!$H84+'AB-0101'!$P71+'AB-0102'!$G54+'AB-0103'!$G68+'AB-0104'!$G95+'AB-0401'!$G49)/(5*40)</f>
        <v>0.1575</v>
      </c>
      <c r="J517" s="182">
        <f>('AB-fictief_zaaltekort'!$H84+'AB-0101'!$P71+'AB-0102'!$G54+'AB-0103'!$G68+'AB-0104'!$G95+'AB-0401'!$G49)/(4*40)</f>
        <v>0.19687499999999999</v>
      </c>
      <c r="K517" s="227">
        <f>('AB-fictief_zaaltekort'!I84+'AB-0301'!P208+'AB-0302'!G132)/(2*40)</f>
        <v>0.67500000000000004</v>
      </c>
      <c r="L517" s="227">
        <f>('AB-BG01'!G71)/(40)</f>
        <v>0.41249999999999998</v>
      </c>
      <c r="M517" s="182">
        <f>('AB-fictief_zaaltekort'!$H84+'AB-0101'!$P71+'AB-0102'!$G54+'AB-0103'!$G68+'AB-0104'!$G95)/(4*40)</f>
        <v>0.19687499999999999</v>
      </c>
      <c r="N517" s="196">
        <f>('AB-fictief_zaaltekort'!$H84+'AB-0101'!$P71+'AB-0102'!$G54+'AB-0103'!$G68+'AB-0104'!$G95)/(3*40)</f>
        <v>0.26250000000000001</v>
      </c>
      <c r="O517" s="196">
        <f>('AB-0401'!$G49)/(4*40)</f>
        <v>0</v>
      </c>
      <c r="P517" s="183">
        <f>('AB-0401'!$G49)/(40)</f>
        <v>0</v>
      </c>
      <c r="Q517" s="142">
        <v>3</v>
      </c>
      <c r="R517" s="55" t="s">
        <v>604</v>
      </c>
      <c r="T517">
        <f>'AB-fictief_zaaltekort'!G84+'AB-BG01'!G71+'AB-0101'!P71+'AB-0102'!G54+'AB-0103'!G68+'AB-0104'!G95+'AB-0301'!P208+'AB-0302'!G132+'AB-0401'!G49</f>
        <v>102</v>
      </c>
      <c r="V517" s="142">
        <v>11</v>
      </c>
    </row>
    <row r="518" spans="1:22" x14ac:dyDescent="0.3">
      <c r="A518" s="246"/>
      <c r="B518" s="164">
        <f t="shared" si="56"/>
        <v>0.28203125000000001</v>
      </c>
      <c r="C518" s="165">
        <f t="shared" si="57"/>
        <v>0.32232142857142859</v>
      </c>
      <c r="D518" s="151">
        <f t="shared" si="58"/>
        <v>0.20511363636363636</v>
      </c>
      <c r="E518" s="204">
        <f t="shared" si="59"/>
        <v>0.22562499999999999</v>
      </c>
      <c r="F518" s="217">
        <f>('AB-fictief_zaaltekort'!I85+'AB-BG01'!G72+'AB-0301'!P209+'AB-0302'!G133)/(3*40)</f>
        <v>0.55000000000000004</v>
      </c>
      <c r="G518" s="182">
        <f>('AB-fictief_zaaltekort'!$H85+'AB-0101'!$P72+'AB-0102'!$G55+'AB-0103'!$G69+'AB-0104'!$G96+'AB-0401'!$G50)/(8*40)</f>
        <v>7.5781249999999994E-2</v>
      </c>
      <c r="H518" s="196">
        <f>('AB-fictief_zaaltekort'!$H85+'AB-0101'!$P72+'AB-0102'!$G55+'AB-0103'!$G69+'AB-0104'!$G96+'AB-0401'!$G50)/(7*40)</f>
        <v>8.6607142857142855E-2</v>
      </c>
      <c r="I518" s="182">
        <f>('AB-fictief_zaaltekort'!$H85+'AB-0101'!$P72+'AB-0102'!$G55+'AB-0103'!$G69+'AB-0104'!$G96+'AB-0401'!$G50)/(5*40)</f>
        <v>0.12125</v>
      </c>
      <c r="J518" s="182">
        <f>('AB-fictief_zaaltekort'!$H85+'AB-0101'!$P72+'AB-0102'!$G55+'AB-0103'!$G69+'AB-0104'!$G96+'AB-0401'!$G50)/(4*40)</f>
        <v>0.15156249999999999</v>
      </c>
      <c r="K518" s="227">
        <f>('AB-fictief_zaaltekort'!I85+'AB-0301'!P209+'AB-0302'!G133)/(2*40)</f>
        <v>0.61875000000000002</v>
      </c>
      <c r="L518" s="227">
        <f>('AB-BG01'!G72)/(40)</f>
        <v>0.41249999999999998</v>
      </c>
      <c r="M518" s="182">
        <f>('AB-fictief_zaaltekort'!$H85+'AB-0101'!$P72+'AB-0102'!$G55+'AB-0103'!$G69+'AB-0104'!$G96)/(4*40)</f>
        <v>0.15156249999999999</v>
      </c>
      <c r="N518" s="196">
        <f>('AB-fictief_zaaltekort'!$H85+'AB-0101'!$P72+'AB-0102'!$G55+'AB-0103'!$G69+'AB-0104'!$G96)/(3*40)</f>
        <v>0.20208333333333334</v>
      </c>
      <c r="O518" s="196">
        <f>('AB-0401'!$G50)/(4*40)</f>
        <v>0</v>
      </c>
      <c r="P518" s="183">
        <f>('AB-0401'!$G50)/(40)</f>
        <v>0</v>
      </c>
      <c r="Q518" s="142">
        <v>4</v>
      </c>
      <c r="R518" s="55" t="s">
        <v>605</v>
      </c>
      <c r="T518">
        <f>'AB-fictief_zaaltekort'!G85+'AB-BG01'!G72+'AB-0101'!P72+'AB-0102'!G55+'AB-0103'!G69+'AB-0104'!G96+'AB-0301'!P209+'AB-0302'!G133+'AB-0401'!G50</f>
        <v>90.25</v>
      </c>
      <c r="V518" s="142">
        <v>12</v>
      </c>
    </row>
    <row r="519" spans="1:22" x14ac:dyDescent="0.3">
      <c r="A519" s="246"/>
      <c r="B519" s="164">
        <f t="shared" si="56"/>
        <v>0.29296875</v>
      </c>
      <c r="C519" s="165">
        <f t="shared" si="57"/>
        <v>0.33482142857142855</v>
      </c>
      <c r="D519" s="151">
        <f t="shared" si="58"/>
        <v>0.21306818181818182</v>
      </c>
      <c r="E519" s="204">
        <f t="shared" si="59"/>
        <v>0.234375</v>
      </c>
      <c r="F519" s="217">
        <f>('AB-fictief_zaaltekort'!I86+'AB-BG01'!G73+'AB-0301'!P210+'AB-0302'!G134)/(3*40)</f>
        <v>0.5625</v>
      </c>
      <c r="G519" s="182">
        <f>('AB-fictief_zaaltekort'!$H86+'AB-0101'!$P73+'AB-0102'!$G56+'AB-0103'!$G70+'AB-0104'!$G97+'AB-0401'!$G51)/(8*40)</f>
        <v>8.203125E-2</v>
      </c>
      <c r="H519" s="196">
        <f>('AB-fictief_zaaltekort'!$H86+'AB-0101'!$P73+'AB-0102'!$G56+'AB-0103'!$G70+'AB-0104'!$G97+'AB-0401'!$G51)/(7*40)</f>
        <v>9.375E-2</v>
      </c>
      <c r="I519" s="182">
        <f>('AB-fictief_zaaltekort'!$H86+'AB-0101'!$P73+'AB-0102'!$G56+'AB-0103'!$G70+'AB-0104'!$G97+'AB-0401'!$G51)/(5*40)</f>
        <v>0.13125000000000001</v>
      </c>
      <c r="J519" s="182">
        <f>('AB-fictief_zaaltekort'!$H86+'AB-0101'!$P73+'AB-0102'!$G56+'AB-0103'!$G70+'AB-0104'!$G97+'AB-0401'!$G51)/(4*40)</f>
        <v>0.1640625</v>
      </c>
      <c r="K519" s="227">
        <f>('AB-fictief_zaaltekort'!I86+'AB-0301'!P210+'AB-0302'!G134)/(2*40)</f>
        <v>0.63749999999999996</v>
      </c>
      <c r="L519" s="227">
        <f>('AB-BG01'!G73)/(40)</f>
        <v>0.41249999999999998</v>
      </c>
      <c r="M519" s="182">
        <f>('AB-fictief_zaaltekort'!$H86+'AB-0101'!$P73+'AB-0102'!$G56+'AB-0103'!$G70+'AB-0104'!$G97)/(4*40)</f>
        <v>0.1640625</v>
      </c>
      <c r="N519" s="196">
        <f>('AB-fictief_zaaltekort'!$H86+'AB-0101'!$P73+'AB-0102'!$G56+'AB-0103'!$G70+'AB-0104'!$G97)/(3*40)</f>
        <v>0.21875</v>
      </c>
      <c r="O519" s="196">
        <f>('AB-0401'!$G51)/(4*40)</f>
        <v>0</v>
      </c>
      <c r="P519" s="183">
        <f>('AB-0401'!$G51)/(40)</f>
        <v>0</v>
      </c>
      <c r="Q519" s="142">
        <v>5</v>
      </c>
      <c r="R519" s="55" t="s">
        <v>606</v>
      </c>
      <c r="T519">
        <f>'AB-fictief_zaaltekort'!G86+'AB-BG01'!G73+'AB-0101'!P73+'AB-0102'!G56+'AB-0103'!G70+'AB-0104'!G97+'AB-0301'!P210+'AB-0302'!G134+'AB-0401'!G51</f>
        <v>93.75</v>
      </c>
      <c r="V519" s="142">
        <v>13</v>
      </c>
    </row>
    <row r="520" spans="1:22" x14ac:dyDescent="0.3">
      <c r="A520" s="246"/>
      <c r="B520" s="164">
        <f t="shared" si="56"/>
        <v>0.63828125000000002</v>
      </c>
      <c r="C520" s="165">
        <f t="shared" si="57"/>
        <v>0.72946428571428568</v>
      </c>
      <c r="D520" s="151">
        <f t="shared" si="58"/>
        <v>0.46420454545454548</v>
      </c>
      <c r="E520" s="204">
        <f t="shared" si="59"/>
        <v>0.510625</v>
      </c>
      <c r="F520" s="217">
        <f>('AB-fictief_zaaltekort'!I87+'AB-BG01'!G74+'AB-0301'!P211+'AB-0302'!G135)/(3*40)</f>
        <v>0.87291666666666667</v>
      </c>
      <c r="G520" s="182">
        <f>('AB-fictief_zaaltekort'!$H87+'AB-0101'!$P74+'AB-0102'!$G57+'AB-0103'!$G71+'AB-0104'!$G98+'AB-0401'!$G52)/(8*40)</f>
        <v>0.31093749999999998</v>
      </c>
      <c r="H520" s="196">
        <f>('AB-fictief_zaaltekort'!$H87+'AB-0101'!$P74+'AB-0102'!$G57+'AB-0103'!$G71+'AB-0104'!$G98+'AB-0401'!$G52)/(7*40)</f>
        <v>0.35535714285714287</v>
      </c>
      <c r="I520" s="182">
        <f>('AB-fictief_zaaltekort'!$H87+'AB-0101'!$P74+'AB-0102'!$G57+'AB-0103'!$G71+'AB-0104'!$G98+'AB-0401'!$G52)/(5*40)</f>
        <v>0.4975</v>
      </c>
      <c r="J520" s="182">
        <f>('AB-fictief_zaaltekort'!$H87+'AB-0101'!$P74+'AB-0102'!$G57+'AB-0103'!$G71+'AB-0104'!$G98+'AB-0401'!$G52)/(4*40)</f>
        <v>0.62187499999999996</v>
      </c>
      <c r="K520" s="227">
        <f>('AB-fictief_zaaltekort'!I87+'AB-0301'!P211+'AB-0302'!G135)/(2*40)</f>
        <v>1.1031249999999999</v>
      </c>
      <c r="L520" s="227">
        <f>('AB-BG01'!G74)/(40)</f>
        <v>0.41249999999999998</v>
      </c>
      <c r="M520" s="182">
        <f>('AB-fictief_zaaltekort'!$H87+'AB-0101'!$P74+'AB-0102'!$G57+'AB-0103'!$G71+'AB-0104'!$G98)/(4*40)</f>
        <v>0.62187499999999996</v>
      </c>
      <c r="N520" s="196">
        <f>('AB-fictief_zaaltekort'!$H87+'AB-0101'!$P74+'AB-0102'!$G57+'AB-0103'!$G71+'AB-0104'!$G98)/(3*40)</f>
        <v>0.82916666666666672</v>
      </c>
      <c r="O520" s="196">
        <f>('AB-0401'!$G52)/(4*40)</f>
        <v>0</v>
      </c>
      <c r="P520" s="183">
        <f>('AB-0401'!$G52)/(40)</f>
        <v>0</v>
      </c>
      <c r="Q520" s="142">
        <v>6</v>
      </c>
      <c r="R520" s="55" t="s">
        <v>607</v>
      </c>
      <c r="T520">
        <f>'AB-fictief_zaaltekort'!G87+'AB-BG01'!G74+'AB-0101'!P74+'AB-0102'!G57+'AB-0103'!G71+'AB-0104'!G98+'AB-0301'!P211+'AB-0302'!G135+'AB-0401'!G52</f>
        <v>204.25</v>
      </c>
      <c r="V520" s="142">
        <v>14</v>
      </c>
    </row>
    <row r="521" spans="1:22" x14ac:dyDescent="0.3">
      <c r="A521" s="246"/>
      <c r="B521" s="164">
        <f t="shared" si="56"/>
        <v>0.25624999999999998</v>
      </c>
      <c r="C521" s="165">
        <f t="shared" si="57"/>
        <v>0.29285714285714287</v>
      </c>
      <c r="D521" s="151">
        <f t="shared" si="58"/>
        <v>0.18636363636363637</v>
      </c>
      <c r="E521" s="204">
        <f t="shared" si="59"/>
        <v>0.20499999999999999</v>
      </c>
      <c r="F521" s="217">
        <f>('AB-fictief_zaaltekort'!I88+'AB-BG01'!G75+'AB-0301'!P212+'AB-0302'!G136)/(3*40)</f>
        <v>0.62083333333333335</v>
      </c>
      <c r="G521" s="182">
        <f>('AB-fictief_zaaltekort'!$H88+'AB-0101'!$P75+'AB-0102'!$G58+'AB-0103'!$G72+'AB-0104'!$G99+'AB-0401'!$G53)/(8*40)</f>
        <v>2.34375E-2</v>
      </c>
      <c r="H521" s="196">
        <f>('AB-fictief_zaaltekort'!$H88+'AB-0101'!$P75+'AB-0102'!$G58+'AB-0103'!$G72+'AB-0104'!$G99+'AB-0401'!$G53)/(7*40)</f>
        <v>2.6785714285714284E-2</v>
      </c>
      <c r="I521" s="182">
        <f>('AB-fictief_zaaltekort'!$H88+'AB-0101'!$P75+'AB-0102'!$G58+'AB-0103'!$G72+'AB-0104'!$G99+'AB-0401'!$G53)/(5*40)</f>
        <v>3.7499999999999999E-2</v>
      </c>
      <c r="J521" s="182">
        <f>('AB-fictief_zaaltekort'!$H88+'AB-0101'!$P75+'AB-0102'!$G58+'AB-0103'!$G72+'AB-0104'!$G99+'AB-0401'!$G53)/(4*40)</f>
        <v>4.6875E-2</v>
      </c>
      <c r="K521" s="227">
        <f>('AB-fictief_zaaltekort'!I88+'AB-0301'!P212+'AB-0302'!G136)/(2*40)</f>
        <v>0.63124999999999998</v>
      </c>
      <c r="L521" s="227">
        <f>('AB-BG01'!G75)/(40)</f>
        <v>0.6</v>
      </c>
      <c r="M521" s="182">
        <f>('AB-fictief_zaaltekort'!$H88+'AB-0101'!$P75+'AB-0102'!$G58+'AB-0103'!$G72+'AB-0104'!$G99)/(4*40)</f>
        <v>4.6875E-2</v>
      </c>
      <c r="N521" s="196">
        <f>('AB-fictief_zaaltekort'!$H88+'AB-0101'!$P75+'AB-0102'!$G58+'AB-0103'!$G72+'AB-0104'!$G99)/(3*40)</f>
        <v>6.25E-2</v>
      </c>
      <c r="O521" s="196">
        <f>('AB-0401'!$G53)/(4*40)</f>
        <v>0</v>
      </c>
      <c r="P521" s="183">
        <f>('AB-0401'!$G53)/(40)</f>
        <v>0</v>
      </c>
      <c r="Q521" s="142">
        <v>7</v>
      </c>
      <c r="R521" s="55" t="s">
        <v>608</v>
      </c>
      <c r="T521">
        <f>'AB-fictief_zaaltekort'!G88+'AB-BG01'!G75+'AB-0101'!P75+'AB-0102'!G58+'AB-0103'!G72+'AB-0104'!G99+'AB-0301'!P212+'AB-0302'!G136+'AB-0401'!G53</f>
        <v>82</v>
      </c>
      <c r="V521" s="142">
        <v>15</v>
      </c>
    </row>
    <row r="522" spans="1:22" ht="15" thickBot="1" x14ac:dyDescent="0.35">
      <c r="A522" s="247"/>
      <c r="B522" s="166">
        <f t="shared" si="56"/>
        <v>4.2187500000000003E-2</v>
      </c>
      <c r="C522" s="167">
        <f t="shared" si="57"/>
        <v>4.8214285714285716E-2</v>
      </c>
      <c r="D522" s="152">
        <f t="shared" si="58"/>
        <v>3.0681818181818182E-2</v>
      </c>
      <c r="E522" s="205">
        <f t="shared" si="59"/>
        <v>3.3750000000000002E-2</v>
      </c>
      <c r="F522" s="218">
        <f>('AB-fictief_zaaltekort'!I89+'AB-BG01'!G76+'AB-0301'!P213+'AB-0302'!G137)/(3*40)</f>
        <v>6.6666666666666666E-2</v>
      </c>
      <c r="G522" s="184">
        <f>('AB-fictief_zaaltekort'!$H89+'AB-0101'!$P76+'AB-0102'!$G59+'AB-0103'!$G73+'AB-0104'!$G100+'AB-0401'!$G54)/(8*40)</f>
        <v>1.7187500000000001E-2</v>
      </c>
      <c r="H522" s="197">
        <f>('AB-fictief_zaaltekort'!$H89+'AB-0101'!$P76+'AB-0102'!$G59+'AB-0103'!$G73+'AB-0104'!$G100+'AB-0401'!$G54)/(7*40)</f>
        <v>1.9642857142857142E-2</v>
      </c>
      <c r="I522" s="184">
        <f>('AB-fictief_zaaltekort'!$H89+'AB-0101'!$P76+'AB-0102'!$G59+'AB-0103'!$G73+'AB-0104'!$G100+'AB-0401'!$G54)/(5*40)</f>
        <v>2.75E-2</v>
      </c>
      <c r="J522" s="184">
        <f>('AB-fictief_zaaltekort'!$H89+'AB-0101'!$P76+'AB-0102'!$G59+'AB-0103'!$G73+'AB-0104'!$G100+'AB-0401'!$G54)/(4*40)</f>
        <v>3.4375000000000003E-2</v>
      </c>
      <c r="K522" s="228">
        <f>('AB-fictief_zaaltekort'!I89+'AB-0301'!P213+'AB-0302'!G137)/(2*40)</f>
        <v>0.1</v>
      </c>
      <c r="L522" s="228">
        <f>('AB-BG01'!G76)/(40)</f>
        <v>0</v>
      </c>
      <c r="M522" s="184">
        <f>('AB-fictief_zaaltekort'!$H89+'AB-0101'!$P76+'AB-0102'!$G59+'AB-0103'!$G73+'AB-0104'!$G100)/(4*40)</f>
        <v>3.4375000000000003E-2</v>
      </c>
      <c r="N522" s="197">
        <f>('AB-fictief_zaaltekort'!$H89+'AB-0101'!$P76+'AB-0102'!$G59+'AB-0103'!$G73+'AB-0104'!$G100)/(3*40)</f>
        <v>4.583333333333333E-2</v>
      </c>
      <c r="O522" s="197">
        <f>('AB-0401'!$G54)/(4*40)</f>
        <v>0</v>
      </c>
      <c r="P522" s="185">
        <f>('AB-0401'!$G54)/(40)</f>
        <v>0</v>
      </c>
      <c r="Q522" s="143">
        <v>8</v>
      </c>
      <c r="R522" s="115" t="s">
        <v>609</v>
      </c>
      <c r="S522" s="56" t="s">
        <v>601</v>
      </c>
      <c r="T522">
        <f>'AB-fictief_zaaltekort'!G89+'AB-BG01'!G76+'AB-0101'!P76+'AB-0102'!G59+'AB-0103'!G73+'AB-0104'!G100+'AB-0301'!P213+'AB-0302'!G137+'AB-0401'!G54</f>
        <v>13.5</v>
      </c>
      <c r="V522" s="143">
        <v>16</v>
      </c>
    </row>
    <row r="523" spans="1:22" x14ac:dyDescent="0.3">
      <c r="A523" s="248" t="s">
        <v>397</v>
      </c>
      <c r="B523" s="168">
        <f t="shared" si="56"/>
        <v>0.52812499999999996</v>
      </c>
      <c r="C523" s="169">
        <f t="shared" si="57"/>
        <v>0.60357142857142854</v>
      </c>
      <c r="D523" s="153">
        <f t="shared" si="58"/>
        <v>0.38409090909090909</v>
      </c>
      <c r="E523" s="206">
        <f t="shared" si="59"/>
        <v>0.42249999999999999</v>
      </c>
      <c r="F523" s="219">
        <f>('AB-fictief_zaaltekort'!I90+'AB-BG01'!G77+'AB-0301'!P214+'AB-0302'!G138)/(3*40)</f>
        <v>1.1958333333333333</v>
      </c>
      <c r="G523" s="186">
        <f>('AB-fictief_zaaltekort'!$H90+'AB-0101'!$P77+'AB-0102'!$G60+'AB-0103'!$G74+'AB-0104'!$G101+'AB-0401'!$G55)/(8*40)</f>
        <v>7.9687499999999994E-2</v>
      </c>
      <c r="H523" s="198">
        <f>('AB-fictief_zaaltekort'!$H90+'AB-0101'!$P77+'AB-0102'!$G60+'AB-0103'!$G74+'AB-0104'!$G101+'AB-0401'!$G55)/(7*40)</f>
        <v>9.1071428571428567E-2</v>
      </c>
      <c r="I523" s="186">
        <f>('AB-fictief_zaaltekort'!$H90+'AB-0101'!$P77+'AB-0102'!$G60+'AB-0103'!$G74+'AB-0104'!$G101+'AB-0401'!$G55)/(5*40)</f>
        <v>0.1275</v>
      </c>
      <c r="J523" s="186">
        <f>('AB-fictief_zaaltekort'!$H90+'AB-0101'!$P77+'AB-0102'!$G60+'AB-0103'!$G74+'AB-0104'!$G101+'AB-0401'!$G55)/(4*40)</f>
        <v>0.15937499999999999</v>
      </c>
      <c r="K523" s="229">
        <f>('AB-fictief_zaaltekort'!I90+'AB-0301'!P214+'AB-0302'!G138)/(2*40)</f>
        <v>1.29375</v>
      </c>
      <c r="L523" s="229">
        <f>('AB-BG01'!G77)/(40)</f>
        <v>1</v>
      </c>
      <c r="M523" s="186">
        <f>('AB-fictief_zaaltekort'!$H90+'AB-0101'!$P77+'AB-0102'!$G60+'AB-0103'!$G74+'AB-0104'!$G101)/(4*40)</f>
        <v>0.15937499999999999</v>
      </c>
      <c r="N523" s="198">
        <f>('AB-fictief_zaaltekort'!$H90+'AB-0101'!$P77+'AB-0102'!$G60+'AB-0103'!$G74+'AB-0104'!$G101)/(3*40)</f>
        <v>0.21249999999999999</v>
      </c>
      <c r="O523" s="198">
        <f>('AB-0401'!$G55)/(4*40)</f>
        <v>0</v>
      </c>
      <c r="P523" s="187">
        <f>('AB-0401'!$G55)/(40)</f>
        <v>0</v>
      </c>
      <c r="Q523" s="144">
        <v>1</v>
      </c>
      <c r="R523" s="116" t="s">
        <v>610</v>
      </c>
      <c r="T523">
        <f>'AB-fictief_zaaltekort'!G90+'AB-BG01'!G77+'AB-0101'!P77+'AB-0102'!G60+'AB-0103'!G74+'AB-0104'!G101+'AB-0301'!P214+'AB-0302'!G138+'AB-0401'!G55</f>
        <v>169</v>
      </c>
      <c r="V523" s="144">
        <v>17</v>
      </c>
    </row>
    <row r="524" spans="1:22" x14ac:dyDescent="0.3">
      <c r="A524" s="249"/>
      <c r="B524" s="170">
        <f t="shared" si="56"/>
        <v>0.59843749999999996</v>
      </c>
      <c r="C524" s="171">
        <f t="shared" si="57"/>
        <v>0.68392857142857144</v>
      </c>
      <c r="D524" s="154">
        <f t="shared" si="58"/>
        <v>0.43522727272727274</v>
      </c>
      <c r="E524" s="207">
        <f t="shared" si="59"/>
        <v>0.47875000000000001</v>
      </c>
      <c r="F524" s="220">
        <f>('AB-fictief_zaaltekort'!I91+'AB-BG01'!G78+'AB-0301'!P215+'AB-0302'!G139)/(3*40)</f>
        <v>1.40625</v>
      </c>
      <c r="G524" s="188">
        <f>('AB-fictief_zaaltekort'!$H91+'AB-0101'!$P78+'AB-0102'!$G61+'AB-0103'!$G75+'AB-0104'!$G102+'AB-0401'!$G56)/(8*40)</f>
        <v>7.1093749999999997E-2</v>
      </c>
      <c r="H524" s="199">
        <f>('AB-fictief_zaaltekort'!$H91+'AB-0101'!$P78+'AB-0102'!$G61+'AB-0103'!$G75+'AB-0104'!$G102+'AB-0401'!$G56)/(7*40)</f>
        <v>8.1250000000000003E-2</v>
      </c>
      <c r="I524" s="188">
        <f>('AB-fictief_zaaltekort'!$H91+'AB-0101'!$P78+'AB-0102'!$G61+'AB-0103'!$G75+'AB-0104'!$G102+'AB-0401'!$G56)/(5*40)</f>
        <v>0.11375</v>
      </c>
      <c r="J524" s="188">
        <f>('AB-fictief_zaaltekort'!$H91+'AB-0101'!$P78+'AB-0102'!$G61+'AB-0103'!$G75+'AB-0104'!$G102+'AB-0401'!$G56)/(4*40)</f>
        <v>0.14218749999999999</v>
      </c>
      <c r="K524" s="230">
        <f>('AB-fictief_zaaltekort'!I91+'AB-0301'!P215+'AB-0302'!G139)/(2*40)</f>
        <v>1.609375</v>
      </c>
      <c r="L524" s="230">
        <f>('AB-BG01'!G78)/(40)</f>
        <v>1</v>
      </c>
      <c r="M524" s="188">
        <f>('AB-fictief_zaaltekort'!$H91+'AB-0101'!$P78+'AB-0102'!$G61+'AB-0103'!$G75+'AB-0104'!$G102)/(4*40)</f>
        <v>0.14218749999999999</v>
      </c>
      <c r="N524" s="199">
        <f>('AB-fictief_zaaltekort'!$H91+'AB-0101'!$P78+'AB-0102'!$G61+'AB-0103'!$G75+'AB-0104'!$G102)/(3*40)</f>
        <v>0.18958333333333333</v>
      </c>
      <c r="O524" s="199">
        <f>('AB-0401'!$G56)/(4*40)</f>
        <v>0</v>
      </c>
      <c r="P524" s="189">
        <f>('AB-0401'!$G56)/(40)</f>
        <v>0</v>
      </c>
      <c r="Q524" s="145">
        <v>2</v>
      </c>
      <c r="R524" s="111" t="s">
        <v>611</v>
      </c>
      <c r="T524">
        <f>'AB-fictief_zaaltekort'!G91+'AB-BG01'!G78+'AB-0101'!P78+'AB-0102'!G61+'AB-0103'!G75+'AB-0104'!G102+'AB-0301'!P215+'AB-0302'!G139+'AB-0401'!G56</f>
        <v>191.5</v>
      </c>
      <c r="V524" s="145">
        <v>18</v>
      </c>
    </row>
    <row r="525" spans="1:22" x14ac:dyDescent="0.3">
      <c r="A525" s="249"/>
      <c r="B525" s="170">
        <f t="shared" si="56"/>
        <v>0.50703125000000004</v>
      </c>
      <c r="C525" s="171">
        <f t="shared" si="57"/>
        <v>0.57946428571428577</v>
      </c>
      <c r="D525" s="154">
        <f t="shared" si="58"/>
        <v>0.36875000000000002</v>
      </c>
      <c r="E525" s="207">
        <f t="shared" si="59"/>
        <v>0.40562500000000001</v>
      </c>
      <c r="F525" s="220">
        <f>('AB-fictief_zaaltekort'!I92+'AB-BG01'!G79+'AB-0301'!P216+'AB-0302'!G140)/(3*40)</f>
        <v>1.1041666666666667</v>
      </c>
      <c r="G525" s="188">
        <f>('AB-fictief_zaaltekort'!$H92+'AB-0101'!$P79+'AB-0102'!$G62+'AB-0103'!$G76+'AB-0104'!$G103+'AB-0401'!$G57)/(8*40)</f>
        <v>9.2968750000000003E-2</v>
      </c>
      <c r="H525" s="199">
        <f>('AB-fictief_zaaltekort'!$H92+'AB-0101'!$P79+'AB-0102'!$G62+'AB-0103'!$G76+'AB-0104'!$G103+'AB-0401'!$G57)/(7*40)</f>
        <v>0.10625</v>
      </c>
      <c r="I525" s="188">
        <f>('AB-fictief_zaaltekort'!$H92+'AB-0101'!$P79+'AB-0102'!$G62+'AB-0103'!$G76+'AB-0104'!$G103+'AB-0401'!$G57)/(5*40)</f>
        <v>0.14874999999999999</v>
      </c>
      <c r="J525" s="188">
        <f>('AB-fictief_zaaltekort'!$H92+'AB-0101'!$P79+'AB-0102'!$G62+'AB-0103'!$G76+'AB-0104'!$G103+'AB-0401'!$G57)/(4*40)</f>
        <v>0.18593750000000001</v>
      </c>
      <c r="K525" s="230">
        <f>('AB-fictief_zaaltekort'!I92+'AB-0301'!P216+'AB-0302'!G140)/(2*40)</f>
        <v>1.15625</v>
      </c>
      <c r="L525" s="230">
        <f>('AB-BG01'!G79)/(40)</f>
        <v>1</v>
      </c>
      <c r="M525" s="188">
        <f>('AB-fictief_zaaltekort'!$H92+'AB-0101'!$P79+'AB-0102'!$G62+'AB-0103'!$G76+'AB-0104'!$G103)/(4*40)</f>
        <v>0.18593750000000001</v>
      </c>
      <c r="N525" s="199">
        <f>('AB-fictief_zaaltekort'!$H92+'AB-0101'!$P79+'AB-0102'!$G62+'AB-0103'!$G76+'AB-0104'!$G103)/(3*40)</f>
        <v>0.24791666666666667</v>
      </c>
      <c r="O525" s="199">
        <f>('AB-0401'!$G57)/(4*40)</f>
        <v>0</v>
      </c>
      <c r="P525" s="189">
        <f>('AB-0401'!$G57)/(40)</f>
        <v>0</v>
      </c>
      <c r="Q525" s="145">
        <v>3</v>
      </c>
      <c r="R525" s="111" t="s">
        <v>612</v>
      </c>
      <c r="T525">
        <f>'AB-fictief_zaaltekort'!G92+'AB-BG01'!G79+'AB-0101'!P79+'AB-0102'!G62+'AB-0103'!G76+'AB-0104'!G103+'AB-0301'!P216+'AB-0302'!G140+'AB-0401'!G57</f>
        <v>162.25</v>
      </c>
      <c r="V525" s="145">
        <v>19</v>
      </c>
    </row>
    <row r="526" spans="1:22" ht="15" thickBot="1" x14ac:dyDescent="0.35">
      <c r="A526" s="250"/>
      <c r="B526" s="172">
        <f t="shared" si="56"/>
        <v>0.2734375</v>
      </c>
      <c r="C526" s="173">
        <f t="shared" si="57"/>
        <v>0.3125</v>
      </c>
      <c r="D526" s="155">
        <f t="shared" si="58"/>
        <v>0.19886363636363635</v>
      </c>
      <c r="E526" s="208">
        <f t="shared" si="59"/>
        <v>0.21875</v>
      </c>
      <c r="F526" s="221">
        <f>('AB-fictief_zaaltekort'!I93+'AB-BG01'!G80+'AB-0301'!P217+'AB-0302'!G141)/(3*40)</f>
        <v>0.66666666666666663</v>
      </c>
      <c r="G526" s="190">
        <f>('AB-fictief_zaaltekort'!$H93+'AB-0101'!$P80+'AB-0102'!$G63+'AB-0103'!$G77+'AB-0104'!$G104+'AB-0401'!$G58)/(8*40)</f>
        <v>2.34375E-2</v>
      </c>
      <c r="H526" s="200">
        <f>('AB-fictief_zaaltekort'!$H93+'AB-0101'!$P80+'AB-0102'!$G63+'AB-0103'!$G77+'AB-0104'!$G104+'AB-0401'!$G58)/(7*40)</f>
        <v>2.6785714285714284E-2</v>
      </c>
      <c r="I526" s="190">
        <f>('AB-fictief_zaaltekort'!$H93+'AB-0101'!$P80+'AB-0102'!$G63+'AB-0103'!$G77+'AB-0104'!$G104+'AB-0401'!$G58)/(5*40)</f>
        <v>3.7499999999999999E-2</v>
      </c>
      <c r="J526" s="190">
        <f>('AB-fictief_zaaltekort'!$H93+'AB-0101'!$P80+'AB-0102'!$G63+'AB-0103'!$G77+'AB-0104'!$G104+'AB-0401'!$G58)/(4*40)</f>
        <v>4.6875E-2</v>
      </c>
      <c r="K526" s="231">
        <f>('AB-fictief_zaaltekort'!I93+'AB-0301'!P217+'AB-0302'!G141)/(2*40)</f>
        <v>0.5</v>
      </c>
      <c r="L526" s="231">
        <f>('AB-BG01'!G80)/(40)</f>
        <v>1</v>
      </c>
      <c r="M526" s="190">
        <f>('AB-fictief_zaaltekort'!$H93+'AB-0101'!$P80+'AB-0102'!$G63+'AB-0103'!$G77+'AB-0104'!$G104)/(4*40)</f>
        <v>4.6875E-2</v>
      </c>
      <c r="N526" s="200">
        <f>('AB-fictief_zaaltekort'!$H93+'AB-0101'!$P80+'AB-0102'!$G63+'AB-0103'!$G77+'AB-0104'!$G104)/(3*40)</f>
        <v>6.25E-2</v>
      </c>
      <c r="O526" s="200">
        <f>('AB-0401'!$G58)/(4*40)</f>
        <v>0</v>
      </c>
      <c r="P526" s="191">
        <f>('AB-0401'!$G58)/(40)</f>
        <v>0</v>
      </c>
      <c r="Q526" s="146">
        <v>4</v>
      </c>
      <c r="R526" s="117" t="s">
        <v>613</v>
      </c>
      <c r="T526">
        <f>'AB-fictief_zaaltekort'!G93+'AB-BG01'!G80+'AB-0101'!P80+'AB-0102'!G63+'AB-0103'!G77+'AB-0104'!G104+'AB-0301'!P217+'AB-0302'!G141+'AB-0401'!G58</f>
        <v>87.5</v>
      </c>
      <c r="V526" s="146">
        <v>20</v>
      </c>
    </row>
  </sheetData>
  <autoFilter ref="A1:U491" xr:uid="{F64C0381-829C-DC41-808C-04B7C57923CB}">
    <filterColumn colId="9">
      <filters>
        <filter val="AB-0101 (50)"/>
        <filter val="AB-0102 (50)"/>
        <filter val="AB-0103 (50)"/>
        <filter val="AB-0104 (50)"/>
        <filter val="AB-0301 (50)"/>
      </filters>
    </filterColumn>
    <sortState xmlns:xlrd2="http://schemas.microsoft.com/office/spreadsheetml/2017/richdata2" ref="A2:U491">
      <sortCondition ref="A1:A491"/>
    </sortState>
  </autoFilter>
  <mergeCells count="9">
    <mergeCell ref="A515:A522"/>
    <mergeCell ref="A523:A526"/>
    <mergeCell ref="K499:P499"/>
    <mergeCell ref="F499:J499"/>
    <mergeCell ref="D499:E499"/>
    <mergeCell ref="A507:A514"/>
    <mergeCell ref="D505:E505"/>
    <mergeCell ref="F505:J505"/>
    <mergeCell ref="K505:P505"/>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8B3DB-0F7C-3E4A-8BDD-7539BEF8466A}">
  <dimension ref="A1:V93"/>
  <sheetViews>
    <sheetView topLeftCell="A59" workbookViewId="0">
      <selection activeCell="B69" sqref="B69"/>
    </sheetView>
  </sheetViews>
  <sheetFormatPr defaultColWidth="11.44140625" defaultRowHeight="14.4" x14ac:dyDescent="0.3"/>
  <cols>
    <col min="1" max="1" width="61.77734375" bestFit="1" customWidth="1"/>
    <col min="2" max="2" width="10" bestFit="1" customWidth="1"/>
    <col min="3" max="3" width="12.77734375" bestFit="1" customWidth="1"/>
    <col min="4" max="4" width="14.44140625" bestFit="1" customWidth="1"/>
    <col min="5" max="5" width="42.44140625" customWidth="1"/>
    <col min="6" max="6" width="23.44140625" bestFit="1" customWidth="1"/>
    <col min="7" max="7" width="21.44140625" bestFit="1" customWidth="1"/>
    <col min="8" max="8" width="23.6640625" bestFit="1" customWidth="1"/>
    <col min="9" max="9" width="22.33203125" bestFit="1" customWidth="1"/>
    <col min="10" max="13" width="30.109375" customWidth="1"/>
    <col min="14" max="14" width="38.44140625" customWidth="1"/>
    <col min="15" max="15" width="43.44140625" customWidth="1"/>
    <col min="16" max="16" width="61.44140625" customWidth="1"/>
    <col min="17" max="17" width="16.109375" customWidth="1"/>
    <col min="18" max="18" width="17" customWidth="1"/>
    <col min="19" max="19" width="16.77734375" customWidth="1"/>
    <col min="20" max="20" width="17.109375" customWidth="1"/>
    <col min="21" max="21" width="19.109375" customWidth="1"/>
  </cols>
  <sheetData>
    <row r="1" spans="1:22" ht="86.4" x14ac:dyDescent="0.3">
      <c r="A1" s="2" t="s">
        <v>0</v>
      </c>
      <c r="B1" s="2" t="s">
        <v>1</v>
      </c>
      <c r="C1" s="3" t="s">
        <v>2</v>
      </c>
      <c r="D1" s="3" t="s">
        <v>3</v>
      </c>
      <c r="E1" s="63" t="s">
        <v>4</v>
      </c>
      <c r="F1" s="3" t="s">
        <v>5</v>
      </c>
      <c r="G1" s="3" t="s">
        <v>6</v>
      </c>
      <c r="H1" s="3" t="s">
        <v>7</v>
      </c>
      <c r="I1" s="3" t="s">
        <v>550</v>
      </c>
      <c r="J1" s="63" t="s">
        <v>8</v>
      </c>
      <c r="K1" s="63" t="s">
        <v>547</v>
      </c>
      <c r="L1" s="63" t="s">
        <v>548</v>
      </c>
      <c r="M1" s="63" t="s">
        <v>549</v>
      </c>
      <c r="N1" s="3" t="s">
        <v>5</v>
      </c>
      <c r="O1" s="71" t="s">
        <v>9</v>
      </c>
      <c r="P1" s="63" t="s">
        <v>10</v>
      </c>
      <c r="Q1" s="79" t="s">
        <v>551</v>
      </c>
      <c r="R1" s="79" t="s">
        <v>552</v>
      </c>
      <c r="S1" s="79" t="s">
        <v>553</v>
      </c>
      <c r="T1" s="79" t="s">
        <v>554</v>
      </c>
      <c r="U1" s="79" t="s">
        <v>555</v>
      </c>
      <c r="V1" s="79" t="s">
        <v>614</v>
      </c>
    </row>
    <row r="2" spans="1:22" ht="28.8" x14ac:dyDescent="0.3">
      <c r="A2" s="4">
        <v>44809</v>
      </c>
      <c r="B2" s="5" t="s">
        <v>11</v>
      </c>
      <c r="C2" s="6" t="s">
        <v>20</v>
      </c>
      <c r="D2" s="6" t="s">
        <v>26</v>
      </c>
      <c r="E2" s="36" t="s">
        <v>27</v>
      </c>
      <c r="F2" s="6" t="s">
        <v>15</v>
      </c>
      <c r="G2" s="6">
        <v>60</v>
      </c>
      <c r="H2" s="6" t="s">
        <v>28</v>
      </c>
      <c r="I2" s="6">
        <f t="shared" ref="I2:I64" si="0">H2*24</f>
        <v>8</v>
      </c>
      <c r="J2" s="37" t="s">
        <v>29</v>
      </c>
      <c r="K2" s="37">
        <v>100</v>
      </c>
      <c r="L2" s="37">
        <v>5.5</v>
      </c>
      <c r="M2" s="32">
        <f t="shared" ref="M2:M64" si="1">G2/K2</f>
        <v>0.6</v>
      </c>
      <c r="N2" s="22" t="s">
        <v>30</v>
      </c>
      <c r="O2" s="22" t="s">
        <v>30</v>
      </c>
      <c r="P2" s="31" t="s">
        <v>31</v>
      </c>
      <c r="Q2">
        <f t="shared" ref="Q2:Q64" si="2">G2</f>
        <v>60</v>
      </c>
      <c r="R2">
        <f t="shared" ref="R2:R64" si="3">K2</f>
        <v>100</v>
      </c>
      <c r="S2">
        <f t="shared" ref="S2:S64" si="4">Q2/R2</f>
        <v>0.6</v>
      </c>
      <c r="T2">
        <f t="shared" ref="T2:T64" si="5">Q2*I2</f>
        <v>480</v>
      </c>
      <c r="U2">
        <f t="shared" ref="U2:U64" si="6">G2*I2</f>
        <v>480</v>
      </c>
      <c r="V2">
        <f>I2</f>
        <v>8</v>
      </c>
    </row>
    <row r="3" spans="1:22" ht="28.8" x14ac:dyDescent="0.3">
      <c r="A3" s="4">
        <v>44810</v>
      </c>
      <c r="B3" s="5" t="s">
        <v>11</v>
      </c>
      <c r="C3" s="6" t="s">
        <v>20</v>
      </c>
      <c r="D3" s="6" t="s">
        <v>37</v>
      </c>
      <c r="E3" s="36" t="s">
        <v>38</v>
      </c>
      <c r="F3" s="6" t="s">
        <v>15</v>
      </c>
      <c r="G3" s="6">
        <v>90</v>
      </c>
      <c r="H3" s="6" t="s">
        <v>16</v>
      </c>
      <c r="I3" s="6">
        <f t="shared" si="0"/>
        <v>3.75</v>
      </c>
      <c r="J3" s="37" t="s">
        <v>39</v>
      </c>
      <c r="K3" s="37">
        <v>100</v>
      </c>
      <c r="L3" s="32">
        <v>3.5</v>
      </c>
      <c r="M3" s="32">
        <f t="shared" si="1"/>
        <v>0.9</v>
      </c>
      <c r="N3" s="21" t="s">
        <v>18</v>
      </c>
      <c r="O3" s="21" t="s">
        <v>18</v>
      </c>
      <c r="P3" s="25" t="s">
        <v>40</v>
      </c>
      <c r="Q3">
        <f t="shared" si="2"/>
        <v>90</v>
      </c>
      <c r="R3">
        <f t="shared" si="3"/>
        <v>100</v>
      </c>
      <c r="S3">
        <f t="shared" si="4"/>
        <v>0.9</v>
      </c>
      <c r="T3">
        <f t="shared" si="5"/>
        <v>337.5</v>
      </c>
      <c r="U3">
        <f t="shared" si="6"/>
        <v>337.5</v>
      </c>
      <c r="V3">
        <f t="shared" ref="V3:V64" si="7">I3</f>
        <v>3.75</v>
      </c>
    </row>
    <row r="4" spans="1:22" ht="28.8" x14ac:dyDescent="0.3">
      <c r="A4" s="4">
        <v>44812</v>
      </c>
      <c r="B4" s="5" t="s">
        <v>11</v>
      </c>
      <c r="C4" s="6" t="s">
        <v>20</v>
      </c>
      <c r="D4" s="6" t="s">
        <v>26</v>
      </c>
      <c r="E4" s="36" t="s">
        <v>56</v>
      </c>
      <c r="F4" s="6" t="s">
        <v>15</v>
      </c>
      <c r="G4" s="6">
        <v>60</v>
      </c>
      <c r="H4" s="6" t="s">
        <v>28</v>
      </c>
      <c r="I4" s="6">
        <f t="shared" si="0"/>
        <v>8</v>
      </c>
      <c r="J4" s="37" t="s">
        <v>29</v>
      </c>
      <c r="K4" s="37">
        <v>100</v>
      </c>
      <c r="L4" s="37">
        <v>5.5</v>
      </c>
      <c r="M4" s="32">
        <f t="shared" si="1"/>
        <v>0.6</v>
      </c>
      <c r="N4" s="22" t="s">
        <v>30</v>
      </c>
      <c r="O4" s="22" t="s">
        <v>30</v>
      </c>
      <c r="P4" s="31" t="s">
        <v>31</v>
      </c>
      <c r="Q4">
        <f t="shared" si="2"/>
        <v>60</v>
      </c>
      <c r="R4">
        <f t="shared" si="3"/>
        <v>100</v>
      </c>
      <c r="S4">
        <f t="shared" si="4"/>
        <v>0.6</v>
      </c>
      <c r="T4">
        <f t="shared" si="5"/>
        <v>480</v>
      </c>
      <c r="U4">
        <f t="shared" si="6"/>
        <v>480</v>
      </c>
      <c r="V4">
        <f t="shared" si="7"/>
        <v>8</v>
      </c>
    </row>
    <row r="5" spans="1:22" ht="28.8" x14ac:dyDescent="0.3">
      <c r="A5" s="4">
        <v>44816</v>
      </c>
      <c r="B5" s="5" t="s">
        <v>11</v>
      </c>
      <c r="C5" s="6" t="s">
        <v>20</v>
      </c>
      <c r="D5" s="6" t="s">
        <v>26</v>
      </c>
      <c r="E5" s="36" t="s">
        <v>27</v>
      </c>
      <c r="F5" s="6" t="s">
        <v>15</v>
      </c>
      <c r="G5" s="6">
        <v>60</v>
      </c>
      <c r="H5" s="6" t="s">
        <v>28</v>
      </c>
      <c r="I5" s="6">
        <f t="shared" si="0"/>
        <v>8</v>
      </c>
      <c r="J5" s="37" t="s">
        <v>29</v>
      </c>
      <c r="K5" s="37">
        <v>100</v>
      </c>
      <c r="L5" s="37">
        <v>5.5</v>
      </c>
      <c r="M5" s="32">
        <f t="shared" si="1"/>
        <v>0.6</v>
      </c>
      <c r="N5" s="22" t="s">
        <v>30</v>
      </c>
      <c r="O5" s="22" t="s">
        <v>30</v>
      </c>
      <c r="P5" s="31" t="s">
        <v>31</v>
      </c>
      <c r="Q5">
        <f t="shared" si="2"/>
        <v>60</v>
      </c>
      <c r="R5">
        <f t="shared" si="3"/>
        <v>100</v>
      </c>
      <c r="S5">
        <f t="shared" si="4"/>
        <v>0.6</v>
      </c>
      <c r="T5">
        <f t="shared" si="5"/>
        <v>480</v>
      </c>
      <c r="U5">
        <f t="shared" si="6"/>
        <v>480</v>
      </c>
      <c r="V5">
        <f t="shared" si="7"/>
        <v>8</v>
      </c>
    </row>
    <row r="6" spans="1:22" ht="28.8" x14ac:dyDescent="0.3">
      <c r="A6" s="4">
        <v>44817</v>
      </c>
      <c r="B6" s="5" t="s">
        <v>11</v>
      </c>
      <c r="C6" s="6" t="s">
        <v>20</v>
      </c>
      <c r="D6" s="6" t="s">
        <v>37</v>
      </c>
      <c r="E6" s="36" t="s">
        <v>38</v>
      </c>
      <c r="F6" s="6" t="s">
        <v>15</v>
      </c>
      <c r="G6" s="6">
        <v>90</v>
      </c>
      <c r="H6" s="6" t="s">
        <v>16</v>
      </c>
      <c r="I6" s="6">
        <f t="shared" si="0"/>
        <v>3.75</v>
      </c>
      <c r="J6" s="37" t="s">
        <v>39</v>
      </c>
      <c r="K6" s="37">
        <v>100</v>
      </c>
      <c r="L6" s="64">
        <v>5.5</v>
      </c>
      <c r="M6" s="32">
        <f t="shared" si="1"/>
        <v>0.9</v>
      </c>
      <c r="N6" s="21" t="s">
        <v>18</v>
      </c>
      <c r="O6" s="21" t="s">
        <v>18</v>
      </c>
      <c r="P6" s="25" t="s">
        <v>40</v>
      </c>
      <c r="Q6">
        <f t="shared" si="2"/>
        <v>90</v>
      </c>
      <c r="R6">
        <f t="shared" si="3"/>
        <v>100</v>
      </c>
      <c r="S6">
        <f t="shared" si="4"/>
        <v>0.9</v>
      </c>
      <c r="T6">
        <f t="shared" si="5"/>
        <v>337.5</v>
      </c>
      <c r="U6">
        <f t="shared" si="6"/>
        <v>337.5</v>
      </c>
      <c r="V6">
        <f t="shared" si="7"/>
        <v>3.75</v>
      </c>
    </row>
    <row r="7" spans="1:22" ht="28.8" x14ac:dyDescent="0.3">
      <c r="A7" s="4">
        <v>44819</v>
      </c>
      <c r="B7" s="5" t="s">
        <v>11</v>
      </c>
      <c r="C7" s="6" t="s">
        <v>20</v>
      </c>
      <c r="D7" s="6" t="s">
        <v>26</v>
      </c>
      <c r="E7" s="36" t="s">
        <v>56</v>
      </c>
      <c r="F7" s="6" t="s">
        <v>15</v>
      </c>
      <c r="G7" s="6">
        <v>60</v>
      </c>
      <c r="H7" s="6" t="s">
        <v>28</v>
      </c>
      <c r="I7" s="6">
        <f t="shared" si="0"/>
        <v>8</v>
      </c>
      <c r="J7" s="37" t="s">
        <v>29</v>
      </c>
      <c r="K7" s="37">
        <v>100</v>
      </c>
      <c r="L7" s="37">
        <v>5.5</v>
      </c>
      <c r="M7" s="32">
        <f t="shared" si="1"/>
        <v>0.6</v>
      </c>
      <c r="N7" s="22" t="s">
        <v>30</v>
      </c>
      <c r="O7" s="22" t="s">
        <v>30</v>
      </c>
      <c r="P7" s="31" t="s">
        <v>31</v>
      </c>
      <c r="Q7">
        <f t="shared" si="2"/>
        <v>60</v>
      </c>
      <c r="R7">
        <f t="shared" si="3"/>
        <v>100</v>
      </c>
      <c r="S7">
        <f t="shared" si="4"/>
        <v>0.6</v>
      </c>
      <c r="T7">
        <f t="shared" si="5"/>
        <v>480</v>
      </c>
      <c r="U7">
        <f t="shared" si="6"/>
        <v>480</v>
      </c>
      <c r="V7">
        <f t="shared" si="7"/>
        <v>8</v>
      </c>
    </row>
    <row r="8" spans="1:22" ht="28.8" x14ac:dyDescent="0.3">
      <c r="A8" s="4">
        <v>44823</v>
      </c>
      <c r="B8" s="5" t="s">
        <v>11</v>
      </c>
      <c r="C8" s="6" t="s">
        <v>20</v>
      </c>
      <c r="D8" s="6" t="s">
        <v>26</v>
      </c>
      <c r="E8" s="36" t="s">
        <v>27</v>
      </c>
      <c r="F8" s="6" t="s">
        <v>15</v>
      </c>
      <c r="G8" s="6">
        <v>60</v>
      </c>
      <c r="H8" s="6" t="s">
        <v>28</v>
      </c>
      <c r="I8" s="6">
        <f t="shared" si="0"/>
        <v>8</v>
      </c>
      <c r="J8" s="37" t="s">
        <v>29</v>
      </c>
      <c r="K8" s="37">
        <v>100</v>
      </c>
      <c r="L8" s="37">
        <v>5.5</v>
      </c>
      <c r="M8" s="32">
        <f t="shared" si="1"/>
        <v>0.6</v>
      </c>
      <c r="N8" s="22" t="s">
        <v>30</v>
      </c>
      <c r="O8" s="22" t="s">
        <v>30</v>
      </c>
      <c r="P8" s="31" t="s">
        <v>31</v>
      </c>
      <c r="Q8">
        <f t="shared" si="2"/>
        <v>60</v>
      </c>
      <c r="R8">
        <f t="shared" si="3"/>
        <v>100</v>
      </c>
      <c r="S8">
        <f t="shared" si="4"/>
        <v>0.6</v>
      </c>
      <c r="T8">
        <f t="shared" si="5"/>
        <v>480</v>
      </c>
      <c r="U8">
        <f t="shared" si="6"/>
        <v>480</v>
      </c>
      <c r="V8">
        <f t="shared" si="7"/>
        <v>8</v>
      </c>
    </row>
    <row r="9" spans="1:22" ht="28.8" x14ac:dyDescent="0.3">
      <c r="A9" s="4">
        <v>44824</v>
      </c>
      <c r="B9" s="5" t="s">
        <v>11</v>
      </c>
      <c r="C9" s="6" t="s">
        <v>20</v>
      </c>
      <c r="D9" s="6" t="s">
        <v>37</v>
      </c>
      <c r="E9" s="36" t="s">
        <v>38</v>
      </c>
      <c r="F9" s="6" t="s">
        <v>15</v>
      </c>
      <c r="G9" s="6">
        <v>90</v>
      </c>
      <c r="H9" s="6" t="s">
        <v>16</v>
      </c>
      <c r="I9" s="6">
        <f t="shared" si="0"/>
        <v>3.75</v>
      </c>
      <c r="J9" s="37" t="s">
        <v>39</v>
      </c>
      <c r="K9" s="37">
        <v>100</v>
      </c>
      <c r="L9" s="64">
        <v>5.5</v>
      </c>
      <c r="M9" s="32">
        <f t="shared" si="1"/>
        <v>0.9</v>
      </c>
      <c r="N9" s="21" t="s">
        <v>18</v>
      </c>
      <c r="O9" s="21" t="s">
        <v>18</v>
      </c>
      <c r="P9" s="25" t="s">
        <v>40</v>
      </c>
      <c r="Q9">
        <f t="shared" si="2"/>
        <v>90</v>
      </c>
      <c r="R9">
        <f t="shared" si="3"/>
        <v>100</v>
      </c>
      <c r="S9">
        <f t="shared" si="4"/>
        <v>0.9</v>
      </c>
      <c r="T9">
        <f t="shared" si="5"/>
        <v>337.5</v>
      </c>
      <c r="U9">
        <f t="shared" si="6"/>
        <v>337.5</v>
      </c>
      <c r="V9">
        <f t="shared" si="7"/>
        <v>3.75</v>
      </c>
    </row>
    <row r="10" spans="1:22" x14ac:dyDescent="0.3">
      <c r="A10" s="4">
        <v>44825</v>
      </c>
      <c r="B10" s="5" t="s">
        <v>11</v>
      </c>
      <c r="C10" s="6" t="s">
        <v>20</v>
      </c>
      <c r="D10" s="6" t="s">
        <v>98</v>
      </c>
      <c r="E10" s="36" t="s">
        <v>99</v>
      </c>
      <c r="F10" s="6" t="s">
        <v>15</v>
      </c>
      <c r="G10" s="6">
        <v>50</v>
      </c>
      <c r="H10" s="6" t="s">
        <v>28</v>
      </c>
      <c r="I10" s="6">
        <f t="shared" si="0"/>
        <v>8</v>
      </c>
      <c r="J10" s="28" t="s">
        <v>100</v>
      </c>
      <c r="K10" s="28">
        <v>50</v>
      </c>
      <c r="L10" s="64">
        <v>5.5</v>
      </c>
      <c r="M10" s="32">
        <f t="shared" si="1"/>
        <v>1</v>
      </c>
      <c r="N10" s="17"/>
      <c r="O10" s="21" t="s">
        <v>18</v>
      </c>
      <c r="P10" s="28"/>
      <c r="Q10">
        <f t="shared" si="2"/>
        <v>50</v>
      </c>
      <c r="R10">
        <f t="shared" si="3"/>
        <v>50</v>
      </c>
      <c r="S10">
        <f t="shared" si="4"/>
        <v>1</v>
      </c>
      <c r="T10">
        <f t="shared" si="5"/>
        <v>400</v>
      </c>
      <c r="U10">
        <f t="shared" si="6"/>
        <v>400</v>
      </c>
      <c r="V10">
        <f t="shared" si="7"/>
        <v>8</v>
      </c>
    </row>
    <row r="11" spans="1:22" ht="28.8" x14ac:dyDescent="0.3">
      <c r="A11" s="4">
        <v>44825</v>
      </c>
      <c r="B11" s="5" t="s">
        <v>11</v>
      </c>
      <c r="C11" s="6" t="s">
        <v>82</v>
      </c>
      <c r="D11" s="18" t="s">
        <v>37</v>
      </c>
      <c r="E11" s="36" t="s">
        <v>105</v>
      </c>
      <c r="F11" s="6" t="s">
        <v>15</v>
      </c>
      <c r="G11" s="6">
        <v>90</v>
      </c>
      <c r="H11" s="6" t="s">
        <v>16</v>
      </c>
      <c r="I11" s="6">
        <f t="shared" si="0"/>
        <v>3.75</v>
      </c>
      <c r="J11" s="37" t="s">
        <v>39</v>
      </c>
      <c r="K11" s="37">
        <v>100</v>
      </c>
      <c r="L11" s="64">
        <v>5.5</v>
      </c>
      <c r="M11" s="32">
        <f t="shared" si="1"/>
        <v>0.9</v>
      </c>
      <c r="N11" s="21" t="s">
        <v>18</v>
      </c>
      <c r="O11" s="21" t="s">
        <v>18</v>
      </c>
      <c r="P11" s="25" t="s">
        <v>40</v>
      </c>
      <c r="Q11">
        <f t="shared" si="2"/>
        <v>90</v>
      </c>
      <c r="R11">
        <f t="shared" si="3"/>
        <v>100</v>
      </c>
      <c r="S11">
        <f t="shared" si="4"/>
        <v>0.9</v>
      </c>
      <c r="T11">
        <f t="shared" si="5"/>
        <v>337.5</v>
      </c>
      <c r="U11">
        <f t="shared" si="6"/>
        <v>337.5</v>
      </c>
      <c r="V11">
        <f t="shared" si="7"/>
        <v>3.75</v>
      </c>
    </row>
    <row r="12" spans="1:22" ht="28.8" x14ac:dyDescent="0.3">
      <c r="A12" s="4">
        <v>44825</v>
      </c>
      <c r="B12" s="5" t="s">
        <v>11</v>
      </c>
      <c r="C12" s="6" t="s">
        <v>12</v>
      </c>
      <c r="D12" s="6" t="s">
        <v>13</v>
      </c>
      <c r="E12" s="36" t="s">
        <v>106</v>
      </c>
      <c r="F12" s="6" t="s">
        <v>15</v>
      </c>
      <c r="G12" s="6">
        <v>30</v>
      </c>
      <c r="H12" s="6" t="s">
        <v>16</v>
      </c>
      <c r="I12" s="6">
        <f t="shared" si="0"/>
        <v>3.75</v>
      </c>
      <c r="J12" s="28" t="s">
        <v>100</v>
      </c>
      <c r="K12" s="28">
        <v>50</v>
      </c>
      <c r="L12" s="64">
        <v>5.5</v>
      </c>
      <c r="M12" s="32">
        <f t="shared" si="1"/>
        <v>0.6</v>
      </c>
      <c r="N12" s="17"/>
      <c r="O12" s="21" t="s">
        <v>18</v>
      </c>
      <c r="P12" s="28"/>
      <c r="Q12">
        <f t="shared" si="2"/>
        <v>30</v>
      </c>
      <c r="R12">
        <f t="shared" si="3"/>
        <v>50</v>
      </c>
      <c r="S12">
        <f t="shared" si="4"/>
        <v>0.6</v>
      </c>
      <c r="T12">
        <f t="shared" si="5"/>
        <v>112.5</v>
      </c>
      <c r="U12">
        <f t="shared" si="6"/>
        <v>112.5</v>
      </c>
      <c r="V12">
        <f t="shared" si="7"/>
        <v>3.75</v>
      </c>
    </row>
    <row r="13" spans="1:22" ht="28.8" x14ac:dyDescent="0.3">
      <c r="A13" s="4">
        <v>44826</v>
      </c>
      <c r="B13" s="5" t="s">
        <v>11</v>
      </c>
      <c r="C13" s="6" t="s">
        <v>20</v>
      </c>
      <c r="D13" s="6" t="s">
        <v>26</v>
      </c>
      <c r="E13" s="36" t="s">
        <v>56</v>
      </c>
      <c r="F13" s="6" t="s">
        <v>15</v>
      </c>
      <c r="G13" s="6">
        <v>60</v>
      </c>
      <c r="H13" s="6" t="s">
        <v>28</v>
      </c>
      <c r="I13" s="6">
        <f t="shared" si="0"/>
        <v>8</v>
      </c>
      <c r="J13" s="37" t="s">
        <v>29</v>
      </c>
      <c r="K13" s="37">
        <v>100</v>
      </c>
      <c r="L13" s="37">
        <v>5.5</v>
      </c>
      <c r="M13" s="32">
        <f t="shared" si="1"/>
        <v>0.6</v>
      </c>
      <c r="N13" s="22" t="s">
        <v>30</v>
      </c>
      <c r="O13" s="22" t="s">
        <v>30</v>
      </c>
      <c r="P13" s="31" t="s">
        <v>31</v>
      </c>
      <c r="Q13">
        <f t="shared" si="2"/>
        <v>60</v>
      </c>
      <c r="R13">
        <f t="shared" si="3"/>
        <v>100</v>
      </c>
      <c r="S13">
        <f t="shared" si="4"/>
        <v>0.6</v>
      </c>
      <c r="T13">
        <f t="shared" si="5"/>
        <v>480</v>
      </c>
      <c r="U13">
        <f t="shared" si="6"/>
        <v>480</v>
      </c>
      <c r="V13">
        <f t="shared" si="7"/>
        <v>8</v>
      </c>
    </row>
    <row r="14" spans="1:22" ht="28.8" x14ac:dyDescent="0.3">
      <c r="A14" s="4">
        <v>44830</v>
      </c>
      <c r="B14" s="5" t="s">
        <v>11</v>
      </c>
      <c r="C14" s="6" t="s">
        <v>20</v>
      </c>
      <c r="D14" s="6" t="s">
        <v>26</v>
      </c>
      <c r="E14" s="36" t="s">
        <v>27</v>
      </c>
      <c r="F14" s="6" t="s">
        <v>15</v>
      </c>
      <c r="G14" s="6">
        <v>60</v>
      </c>
      <c r="H14" s="6" t="s">
        <v>28</v>
      </c>
      <c r="I14" s="6">
        <f t="shared" si="0"/>
        <v>8</v>
      </c>
      <c r="J14" s="37" t="s">
        <v>29</v>
      </c>
      <c r="K14" s="37">
        <v>100</v>
      </c>
      <c r="L14" s="37">
        <v>5.5</v>
      </c>
      <c r="M14" s="32">
        <f t="shared" si="1"/>
        <v>0.6</v>
      </c>
      <c r="N14" s="22" t="s">
        <v>30</v>
      </c>
      <c r="O14" s="22" t="s">
        <v>30</v>
      </c>
      <c r="P14" s="31" t="s">
        <v>31</v>
      </c>
      <c r="Q14">
        <f t="shared" si="2"/>
        <v>60</v>
      </c>
      <c r="R14">
        <f t="shared" si="3"/>
        <v>100</v>
      </c>
      <c r="S14">
        <f t="shared" si="4"/>
        <v>0.6</v>
      </c>
      <c r="T14">
        <f t="shared" si="5"/>
        <v>480</v>
      </c>
      <c r="U14">
        <f t="shared" si="6"/>
        <v>480</v>
      </c>
      <c r="V14">
        <f t="shared" si="7"/>
        <v>8</v>
      </c>
    </row>
    <row r="15" spans="1:22" ht="28.8" x14ac:dyDescent="0.3">
      <c r="A15" s="4">
        <v>44831</v>
      </c>
      <c r="B15" s="5" t="s">
        <v>11</v>
      </c>
      <c r="C15" s="6" t="s">
        <v>20</v>
      </c>
      <c r="D15" s="6" t="s">
        <v>37</v>
      </c>
      <c r="E15" s="36" t="s">
        <v>38</v>
      </c>
      <c r="F15" s="6" t="s">
        <v>15</v>
      </c>
      <c r="G15" s="6">
        <v>90</v>
      </c>
      <c r="H15" s="6" t="s">
        <v>16</v>
      </c>
      <c r="I15" s="6">
        <f t="shared" si="0"/>
        <v>3.75</v>
      </c>
      <c r="J15" s="37" t="s">
        <v>39</v>
      </c>
      <c r="K15" s="37">
        <v>100</v>
      </c>
      <c r="L15" s="64">
        <v>5.5</v>
      </c>
      <c r="M15" s="32">
        <f t="shared" si="1"/>
        <v>0.9</v>
      </c>
      <c r="N15" s="21" t="s">
        <v>18</v>
      </c>
      <c r="O15" s="21" t="s">
        <v>18</v>
      </c>
      <c r="P15" s="25" t="s">
        <v>40</v>
      </c>
      <c r="Q15">
        <f t="shared" si="2"/>
        <v>90</v>
      </c>
      <c r="R15">
        <f t="shared" si="3"/>
        <v>100</v>
      </c>
      <c r="S15">
        <f t="shared" si="4"/>
        <v>0.9</v>
      </c>
      <c r="T15">
        <f t="shared" si="5"/>
        <v>337.5</v>
      </c>
      <c r="U15">
        <f t="shared" si="6"/>
        <v>337.5</v>
      </c>
      <c r="V15">
        <f t="shared" si="7"/>
        <v>3.75</v>
      </c>
    </row>
    <row r="16" spans="1:22" ht="28.8" x14ac:dyDescent="0.3">
      <c r="A16" s="4">
        <v>44833</v>
      </c>
      <c r="B16" s="5" t="s">
        <v>11</v>
      </c>
      <c r="C16" s="6" t="s">
        <v>20</v>
      </c>
      <c r="D16" s="6" t="s">
        <v>26</v>
      </c>
      <c r="E16" s="36" t="s">
        <v>56</v>
      </c>
      <c r="F16" s="6" t="s">
        <v>15</v>
      </c>
      <c r="G16" s="6">
        <v>60</v>
      </c>
      <c r="H16" s="6" t="s">
        <v>28</v>
      </c>
      <c r="I16" s="6">
        <f t="shared" si="0"/>
        <v>8</v>
      </c>
      <c r="J16" s="37" t="s">
        <v>29</v>
      </c>
      <c r="K16" s="37">
        <v>100</v>
      </c>
      <c r="L16" s="37">
        <v>5.5</v>
      </c>
      <c r="M16" s="32">
        <f t="shared" si="1"/>
        <v>0.6</v>
      </c>
      <c r="N16" s="22" t="s">
        <v>30</v>
      </c>
      <c r="O16" s="22" t="s">
        <v>30</v>
      </c>
      <c r="P16" s="31" t="s">
        <v>31</v>
      </c>
      <c r="Q16">
        <f t="shared" si="2"/>
        <v>60</v>
      </c>
      <c r="R16">
        <f t="shared" si="3"/>
        <v>100</v>
      </c>
      <c r="S16">
        <f t="shared" si="4"/>
        <v>0.6</v>
      </c>
      <c r="T16">
        <f t="shared" si="5"/>
        <v>480</v>
      </c>
      <c r="U16">
        <f t="shared" si="6"/>
        <v>480</v>
      </c>
      <c r="V16">
        <f t="shared" si="7"/>
        <v>8</v>
      </c>
    </row>
    <row r="17" spans="1:22" ht="28.8" x14ac:dyDescent="0.3">
      <c r="A17" s="4">
        <v>44834</v>
      </c>
      <c r="B17" s="5" t="s">
        <v>11</v>
      </c>
      <c r="C17" s="6" t="s">
        <v>12</v>
      </c>
      <c r="D17" s="6" t="s">
        <v>73</v>
      </c>
      <c r="E17" s="36" t="s">
        <v>163</v>
      </c>
      <c r="F17" s="6" t="s">
        <v>15</v>
      </c>
      <c r="G17" s="6">
        <v>25</v>
      </c>
      <c r="H17" s="6" t="s">
        <v>84</v>
      </c>
      <c r="I17" s="6">
        <f t="shared" si="0"/>
        <v>3</v>
      </c>
      <c r="J17" s="28" t="s">
        <v>100</v>
      </c>
      <c r="K17" s="28">
        <v>50</v>
      </c>
      <c r="L17" s="64">
        <v>5.5</v>
      </c>
      <c r="M17" s="32">
        <f t="shared" si="1"/>
        <v>0.5</v>
      </c>
      <c r="N17" s="17"/>
      <c r="O17" s="24" t="s">
        <v>35</v>
      </c>
      <c r="P17" s="28"/>
      <c r="Q17">
        <f t="shared" si="2"/>
        <v>25</v>
      </c>
      <c r="R17">
        <f t="shared" si="3"/>
        <v>50</v>
      </c>
      <c r="S17">
        <f t="shared" si="4"/>
        <v>0.5</v>
      </c>
      <c r="T17">
        <f t="shared" si="5"/>
        <v>75</v>
      </c>
      <c r="U17">
        <f t="shared" si="6"/>
        <v>75</v>
      </c>
      <c r="V17">
        <f t="shared" si="7"/>
        <v>3</v>
      </c>
    </row>
    <row r="18" spans="1:22" ht="28.8" x14ac:dyDescent="0.3">
      <c r="A18" s="4">
        <v>44837</v>
      </c>
      <c r="B18" s="5" t="s">
        <v>11</v>
      </c>
      <c r="C18" s="6" t="s">
        <v>20</v>
      </c>
      <c r="D18" s="6" t="s">
        <v>26</v>
      </c>
      <c r="E18" s="36" t="s">
        <v>27</v>
      </c>
      <c r="F18" s="6" t="s">
        <v>15</v>
      </c>
      <c r="G18" s="6">
        <v>60</v>
      </c>
      <c r="H18" s="6" t="s">
        <v>28</v>
      </c>
      <c r="I18" s="6">
        <f t="shared" si="0"/>
        <v>8</v>
      </c>
      <c r="J18" s="37" t="s">
        <v>29</v>
      </c>
      <c r="K18" s="37">
        <v>100</v>
      </c>
      <c r="L18" s="37">
        <v>5.5</v>
      </c>
      <c r="M18" s="32">
        <f t="shared" si="1"/>
        <v>0.6</v>
      </c>
      <c r="N18" s="22" t="s">
        <v>30</v>
      </c>
      <c r="O18" s="22" t="s">
        <v>30</v>
      </c>
      <c r="P18" s="31" t="s">
        <v>31</v>
      </c>
      <c r="Q18">
        <f t="shared" si="2"/>
        <v>60</v>
      </c>
      <c r="R18">
        <f t="shared" si="3"/>
        <v>100</v>
      </c>
      <c r="S18">
        <f t="shared" si="4"/>
        <v>0.6</v>
      </c>
      <c r="T18">
        <f t="shared" si="5"/>
        <v>480</v>
      </c>
      <c r="U18">
        <f t="shared" si="6"/>
        <v>480</v>
      </c>
      <c r="V18">
        <f t="shared" si="7"/>
        <v>8</v>
      </c>
    </row>
    <row r="19" spans="1:22" ht="28.8" x14ac:dyDescent="0.3">
      <c r="A19" s="4">
        <v>44837</v>
      </c>
      <c r="B19" s="5" t="s">
        <v>11</v>
      </c>
      <c r="C19" s="6" t="s">
        <v>82</v>
      </c>
      <c r="D19" s="6" t="s">
        <v>73</v>
      </c>
      <c r="E19" s="36" t="s">
        <v>166</v>
      </c>
      <c r="F19" s="6" t="s">
        <v>15</v>
      </c>
      <c r="G19" s="6">
        <v>25</v>
      </c>
      <c r="H19" s="6" t="s">
        <v>84</v>
      </c>
      <c r="I19" s="6">
        <f t="shared" si="0"/>
        <v>3</v>
      </c>
      <c r="J19" s="28" t="s">
        <v>100</v>
      </c>
      <c r="K19" s="28">
        <v>50</v>
      </c>
      <c r="L19" s="64">
        <v>5.5</v>
      </c>
      <c r="M19" s="32">
        <f t="shared" si="1"/>
        <v>0.5</v>
      </c>
      <c r="N19" s="17"/>
      <c r="O19" s="24" t="s">
        <v>35</v>
      </c>
      <c r="P19" s="28"/>
      <c r="Q19">
        <f t="shared" si="2"/>
        <v>25</v>
      </c>
      <c r="R19">
        <f t="shared" si="3"/>
        <v>50</v>
      </c>
      <c r="S19">
        <f t="shared" si="4"/>
        <v>0.5</v>
      </c>
      <c r="T19">
        <f t="shared" si="5"/>
        <v>75</v>
      </c>
      <c r="U19">
        <f t="shared" si="6"/>
        <v>75</v>
      </c>
      <c r="V19">
        <f t="shared" si="7"/>
        <v>3</v>
      </c>
    </row>
    <row r="20" spans="1:22" ht="28.8" x14ac:dyDescent="0.3">
      <c r="A20" s="4">
        <v>44837</v>
      </c>
      <c r="B20" s="5" t="s">
        <v>11</v>
      </c>
      <c r="C20" s="6" t="s">
        <v>87</v>
      </c>
      <c r="D20" s="6" t="s">
        <v>73</v>
      </c>
      <c r="E20" s="36" t="s">
        <v>170</v>
      </c>
      <c r="F20" s="6" t="s">
        <v>15</v>
      </c>
      <c r="G20" s="6">
        <v>25</v>
      </c>
      <c r="H20" s="6" t="s">
        <v>84</v>
      </c>
      <c r="I20" s="6">
        <f t="shared" si="0"/>
        <v>3</v>
      </c>
      <c r="J20" s="28" t="s">
        <v>100</v>
      </c>
      <c r="K20" s="28">
        <v>50</v>
      </c>
      <c r="L20" s="64">
        <v>5.5</v>
      </c>
      <c r="M20" s="32">
        <f t="shared" si="1"/>
        <v>0.5</v>
      </c>
      <c r="N20" s="17"/>
      <c r="O20" s="24" t="s">
        <v>35</v>
      </c>
      <c r="P20" s="28"/>
      <c r="Q20">
        <f t="shared" si="2"/>
        <v>25</v>
      </c>
      <c r="R20">
        <f t="shared" si="3"/>
        <v>50</v>
      </c>
      <c r="S20">
        <f t="shared" si="4"/>
        <v>0.5</v>
      </c>
      <c r="T20">
        <f t="shared" si="5"/>
        <v>75</v>
      </c>
      <c r="U20">
        <f t="shared" si="6"/>
        <v>75</v>
      </c>
      <c r="V20">
        <f t="shared" si="7"/>
        <v>3</v>
      </c>
    </row>
    <row r="21" spans="1:22" ht="28.8" x14ac:dyDescent="0.3">
      <c r="A21" s="4">
        <v>44839</v>
      </c>
      <c r="B21" s="5" t="s">
        <v>11</v>
      </c>
      <c r="C21" s="6" t="s">
        <v>12</v>
      </c>
      <c r="D21" s="6" t="s">
        <v>73</v>
      </c>
      <c r="E21" s="36" t="s">
        <v>184</v>
      </c>
      <c r="F21" s="6" t="s">
        <v>15</v>
      </c>
      <c r="G21" s="6">
        <v>25</v>
      </c>
      <c r="H21" s="6" t="s">
        <v>84</v>
      </c>
      <c r="I21" s="6">
        <f t="shared" si="0"/>
        <v>3</v>
      </c>
      <c r="J21" s="28" t="s">
        <v>100</v>
      </c>
      <c r="K21" s="28">
        <v>50</v>
      </c>
      <c r="L21" s="64">
        <v>5.5</v>
      </c>
      <c r="M21" s="32">
        <f t="shared" si="1"/>
        <v>0.5</v>
      </c>
      <c r="N21" s="17"/>
      <c r="O21" s="24" t="s">
        <v>35</v>
      </c>
      <c r="P21" s="28"/>
      <c r="Q21">
        <f t="shared" si="2"/>
        <v>25</v>
      </c>
      <c r="R21">
        <f t="shared" si="3"/>
        <v>50</v>
      </c>
      <c r="S21">
        <f t="shared" si="4"/>
        <v>0.5</v>
      </c>
      <c r="T21">
        <f t="shared" si="5"/>
        <v>75</v>
      </c>
      <c r="U21">
        <f t="shared" si="6"/>
        <v>75</v>
      </c>
      <c r="V21">
        <f t="shared" si="7"/>
        <v>3</v>
      </c>
    </row>
    <row r="22" spans="1:22" ht="28.8" x14ac:dyDescent="0.3">
      <c r="A22" s="4">
        <v>44840</v>
      </c>
      <c r="B22" s="5" t="s">
        <v>11</v>
      </c>
      <c r="C22" s="6" t="s">
        <v>20</v>
      </c>
      <c r="D22" s="6" t="s">
        <v>26</v>
      </c>
      <c r="E22" s="36" t="s">
        <v>56</v>
      </c>
      <c r="F22" s="6" t="s">
        <v>15</v>
      </c>
      <c r="G22" s="6">
        <v>60</v>
      </c>
      <c r="H22" s="6" t="s">
        <v>28</v>
      </c>
      <c r="I22" s="6">
        <f t="shared" si="0"/>
        <v>8</v>
      </c>
      <c r="J22" s="37" t="s">
        <v>29</v>
      </c>
      <c r="K22" s="37">
        <v>100</v>
      </c>
      <c r="L22" s="37">
        <v>5.5</v>
      </c>
      <c r="M22" s="32">
        <f t="shared" si="1"/>
        <v>0.6</v>
      </c>
      <c r="N22" s="22" t="s">
        <v>30</v>
      </c>
      <c r="O22" s="22" t="s">
        <v>30</v>
      </c>
      <c r="P22" s="31" t="s">
        <v>31</v>
      </c>
      <c r="Q22">
        <f t="shared" si="2"/>
        <v>60</v>
      </c>
      <c r="R22">
        <f t="shared" si="3"/>
        <v>100</v>
      </c>
      <c r="S22">
        <f t="shared" si="4"/>
        <v>0.6</v>
      </c>
      <c r="T22">
        <f t="shared" si="5"/>
        <v>480</v>
      </c>
      <c r="U22">
        <f t="shared" si="6"/>
        <v>480</v>
      </c>
      <c r="V22">
        <f t="shared" si="7"/>
        <v>8</v>
      </c>
    </row>
    <row r="23" spans="1:22" ht="28.8" x14ac:dyDescent="0.3">
      <c r="A23" s="4">
        <v>44841</v>
      </c>
      <c r="B23" s="5" t="s">
        <v>11</v>
      </c>
      <c r="C23" s="6" t="s">
        <v>12</v>
      </c>
      <c r="D23" s="6" t="s">
        <v>73</v>
      </c>
      <c r="E23" s="36" t="s">
        <v>197</v>
      </c>
      <c r="F23" s="6" t="s">
        <v>15</v>
      </c>
      <c r="G23" s="6">
        <v>25</v>
      </c>
      <c r="H23" s="6" t="s">
        <v>84</v>
      </c>
      <c r="I23" s="6">
        <f t="shared" si="0"/>
        <v>3</v>
      </c>
      <c r="J23" s="28" t="s">
        <v>100</v>
      </c>
      <c r="K23" s="28">
        <v>50</v>
      </c>
      <c r="L23" s="64">
        <v>5.5</v>
      </c>
      <c r="M23" s="32">
        <f t="shared" si="1"/>
        <v>0.5</v>
      </c>
      <c r="N23" s="17"/>
      <c r="O23" s="24" t="s">
        <v>35</v>
      </c>
      <c r="P23" s="28"/>
      <c r="Q23">
        <f t="shared" si="2"/>
        <v>25</v>
      </c>
      <c r="R23">
        <f t="shared" si="3"/>
        <v>50</v>
      </c>
      <c r="S23">
        <f t="shared" si="4"/>
        <v>0.5</v>
      </c>
      <c r="T23">
        <f t="shared" si="5"/>
        <v>75</v>
      </c>
      <c r="U23">
        <f t="shared" si="6"/>
        <v>75</v>
      </c>
      <c r="V23">
        <f t="shared" si="7"/>
        <v>3</v>
      </c>
    </row>
    <row r="24" spans="1:22" ht="28.8" x14ac:dyDescent="0.3">
      <c r="A24" s="4">
        <v>44844</v>
      </c>
      <c r="B24" s="5" t="s">
        <v>11</v>
      </c>
      <c r="C24" s="6" t="s">
        <v>20</v>
      </c>
      <c r="D24" s="6" t="s">
        <v>26</v>
      </c>
      <c r="E24" s="36" t="s">
        <v>27</v>
      </c>
      <c r="F24" s="6" t="s">
        <v>15</v>
      </c>
      <c r="G24" s="6">
        <v>60</v>
      </c>
      <c r="H24" s="6" t="s">
        <v>28</v>
      </c>
      <c r="I24" s="6">
        <f t="shared" si="0"/>
        <v>8</v>
      </c>
      <c r="J24" s="37" t="s">
        <v>29</v>
      </c>
      <c r="K24" s="37">
        <v>100</v>
      </c>
      <c r="L24" s="37">
        <v>5.5</v>
      </c>
      <c r="M24" s="32">
        <f t="shared" si="1"/>
        <v>0.6</v>
      </c>
      <c r="N24" s="22" t="s">
        <v>30</v>
      </c>
      <c r="O24" s="22" t="s">
        <v>30</v>
      </c>
      <c r="P24" s="31" t="s">
        <v>31</v>
      </c>
      <c r="Q24">
        <f t="shared" si="2"/>
        <v>60</v>
      </c>
      <c r="R24">
        <f t="shared" si="3"/>
        <v>100</v>
      </c>
      <c r="S24">
        <f t="shared" si="4"/>
        <v>0.6</v>
      </c>
      <c r="T24">
        <f t="shared" si="5"/>
        <v>480</v>
      </c>
      <c r="U24">
        <f t="shared" si="6"/>
        <v>480</v>
      </c>
      <c r="V24">
        <f t="shared" si="7"/>
        <v>8</v>
      </c>
    </row>
    <row r="25" spans="1:22" ht="28.8" x14ac:dyDescent="0.3">
      <c r="A25" s="4">
        <v>44845</v>
      </c>
      <c r="B25" s="5" t="s">
        <v>11</v>
      </c>
      <c r="C25" s="6" t="s">
        <v>20</v>
      </c>
      <c r="D25" s="6" t="s">
        <v>37</v>
      </c>
      <c r="E25" s="36" t="s">
        <v>38</v>
      </c>
      <c r="F25" s="6" t="s">
        <v>15</v>
      </c>
      <c r="G25" s="6">
        <v>90</v>
      </c>
      <c r="H25" s="6" t="s">
        <v>16</v>
      </c>
      <c r="I25" s="6">
        <f t="shared" si="0"/>
        <v>3.75</v>
      </c>
      <c r="J25" s="37" t="s">
        <v>39</v>
      </c>
      <c r="K25" s="37">
        <v>100</v>
      </c>
      <c r="L25" s="64">
        <v>5.5</v>
      </c>
      <c r="M25" s="32">
        <f t="shared" si="1"/>
        <v>0.9</v>
      </c>
      <c r="N25" s="21" t="s">
        <v>18</v>
      </c>
      <c r="O25" s="21" t="s">
        <v>18</v>
      </c>
      <c r="P25" s="25" t="s">
        <v>40</v>
      </c>
      <c r="Q25">
        <f t="shared" si="2"/>
        <v>90</v>
      </c>
      <c r="R25">
        <f t="shared" si="3"/>
        <v>100</v>
      </c>
      <c r="S25">
        <f t="shared" si="4"/>
        <v>0.9</v>
      </c>
      <c r="T25">
        <f t="shared" si="5"/>
        <v>337.5</v>
      </c>
      <c r="U25">
        <f t="shared" si="6"/>
        <v>337.5</v>
      </c>
      <c r="V25">
        <f t="shared" si="7"/>
        <v>3.75</v>
      </c>
    </row>
    <row r="26" spans="1:22" ht="28.8" x14ac:dyDescent="0.3">
      <c r="A26" s="4">
        <v>44846</v>
      </c>
      <c r="B26" s="5" t="s">
        <v>11</v>
      </c>
      <c r="C26" s="6" t="s">
        <v>82</v>
      </c>
      <c r="D26" s="6" t="s">
        <v>37</v>
      </c>
      <c r="E26" s="36" t="s">
        <v>217</v>
      </c>
      <c r="F26" s="6" t="s">
        <v>15</v>
      </c>
      <c r="G26" s="6">
        <v>90</v>
      </c>
      <c r="H26" s="6" t="s">
        <v>218</v>
      </c>
      <c r="I26" s="6">
        <f t="shared" si="0"/>
        <v>4</v>
      </c>
      <c r="J26" s="37" t="s">
        <v>39</v>
      </c>
      <c r="K26" s="37">
        <v>100</v>
      </c>
      <c r="L26" s="64">
        <v>5.5</v>
      </c>
      <c r="M26" s="32">
        <f t="shared" si="1"/>
        <v>0.9</v>
      </c>
      <c r="N26" s="21" t="s">
        <v>18</v>
      </c>
      <c r="O26" s="21" t="s">
        <v>18</v>
      </c>
      <c r="P26" s="25" t="s">
        <v>40</v>
      </c>
      <c r="Q26">
        <f t="shared" si="2"/>
        <v>90</v>
      </c>
      <c r="R26">
        <f t="shared" si="3"/>
        <v>100</v>
      </c>
      <c r="S26">
        <f t="shared" si="4"/>
        <v>0.9</v>
      </c>
      <c r="T26">
        <f t="shared" si="5"/>
        <v>360</v>
      </c>
      <c r="U26">
        <f t="shared" si="6"/>
        <v>360</v>
      </c>
      <c r="V26">
        <f t="shared" si="7"/>
        <v>4</v>
      </c>
    </row>
    <row r="27" spans="1:22" ht="28.8" x14ac:dyDescent="0.3">
      <c r="A27" s="4">
        <v>44846</v>
      </c>
      <c r="B27" s="5" t="s">
        <v>11</v>
      </c>
      <c r="C27" s="6" t="s">
        <v>12</v>
      </c>
      <c r="D27" s="6" t="s">
        <v>13</v>
      </c>
      <c r="E27" s="36" t="s">
        <v>106</v>
      </c>
      <c r="F27" s="6" t="s">
        <v>15</v>
      </c>
      <c r="G27" s="6">
        <v>30</v>
      </c>
      <c r="H27" s="6" t="s">
        <v>16</v>
      </c>
      <c r="I27" s="6">
        <f t="shared" si="0"/>
        <v>3.75</v>
      </c>
      <c r="J27" s="28" t="s">
        <v>100</v>
      </c>
      <c r="K27" s="28">
        <v>50</v>
      </c>
      <c r="L27" s="64">
        <v>5.5</v>
      </c>
      <c r="M27" s="32">
        <f t="shared" si="1"/>
        <v>0.6</v>
      </c>
      <c r="N27" s="17"/>
      <c r="O27" s="21" t="s">
        <v>18</v>
      </c>
      <c r="P27" s="28"/>
      <c r="Q27">
        <f t="shared" si="2"/>
        <v>30</v>
      </c>
      <c r="R27">
        <f t="shared" si="3"/>
        <v>50</v>
      </c>
      <c r="S27">
        <f t="shared" si="4"/>
        <v>0.6</v>
      </c>
      <c r="T27">
        <f t="shared" si="5"/>
        <v>112.5</v>
      </c>
      <c r="U27">
        <f t="shared" si="6"/>
        <v>112.5</v>
      </c>
      <c r="V27">
        <f t="shared" si="7"/>
        <v>3.75</v>
      </c>
    </row>
    <row r="28" spans="1:22" ht="28.8" x14ac:dyDescent="0.3">
      <c r="A28" s="4">
        <v>44847</v>
      </c>
      <c r="B28" s="5" t="s">
        <v>11</v>
      </c>
      <c r="C28" s="6" t="s">
        <v>20</v>
      </c>
      <c r="D28" s="6" t="s">
        <v>26</v>
      </c>
      <c r="E28" s="36" t="s">
        <v>56</v>
      </c>
      <c r="F28" s="6" t="s">
        <v>15</v>
      </c>
      <c r="G28" s="6">
        <v>60</v>
      </c>
      <c r="H28" s="6" t="s">
        <v>28</v>
      </c>
      <c r="I28" s="6">
        <f t="shared" si="0"/>
        <v>8</v>
      </c>
      <c r="J28" s="37" t="s">
        <v>29</v>
      </c>
      <c r="K28" s="37">
        <v>100</v>
      </c>
      <c r="L28" s="37">
        <v>5.5</v>
      </c>
      <c r="M28" s="32">
        <f t="shared" si="1"/>
        <v>0.6</v>
      </c>
      <c r="N28" s="22" t="s">
        <v>30</v>
      </c>
      <c r="O28" s="22" t="s">
        <v>30</v>
      </c>
      <c r="P28" s="31" t="s">
        <v>31</v>
      </c>
      <c r="Q28">
        <f t="shared" si="2"/>
        <v>60</v>
      </c>
      <c r="R28">
        <f t="shared" si="3"/>
        <v>100</v>
      </c>
      <c r="S28">
        <f t="shared" si="4"/>
        <v>0.6</v>
      </c>
      <c r="T28">
        <f t="shared" si="5"/>
        <v>480</v>
      </c>
      <c r="U28">
        <f t="shared" si="6"/>
        <v>480</v>
      </c>
      <c r="V28">
        <f t="shared" si="7"/>
        <v>8</v>
      </c>
    </row>
    <row r="29" spans="1:22" ht="28.8" x14ac:dyDescent="0.3">
      <c r="A29" s="4">
        <v>44851</v>
      </c>
      <c r="B29" s="5" t="s">
        <v>11</v>
      </c>
      <c r="C29" s="6" t="s">
        <v>20</v>
      </c>
      <c r="D29" s="6" t="s">
        <v>26</v>
      </c>
      <c r="E29" s="36" t="s">
        <v>27</v>
      </c>
      <c r="F29" s="6" t="s">
        <v>15</v>
      </c>
      <c r="G29" s="6">
        <v>60</v>
      </c>
      <c r="H29" s="6" t="s">
        <v>28</v>
      </c>
      <c r="I29" s="6">
        <f t="shared" si="0"/>
        <v>8</v>
      </c>
      <c r="J29" s="37" t="s">
        <v>29</v>
      </c>
      <c r="K29" s="37">
        <v>100</v>
      </c>
      <c r="L29" s="37">
        <v>5.5</v>
      </c>
      <c r="M29" s="32">
        <f t="shared" si="1"/>
        <v>0.6</v>
      </c>
      <c r="N29" s="22" t="s">
        <v>30</v>
      </c>
      <c r="O29" s="22" t="s">
        <v>30</v>
      </c>
      <c r="P29" s="31" t="s">
        <v>31</v>
      </c>
      <c r="Q29">
        <f t="shared" si="2"/>
        <v>60</v>
      </c>
      <c r="R29">
        <f t="shared" si="3"/>
        <v>100</v>
      </c>
      <c r="S29">
        <f t="shared" si="4"/>
        <v>0.6</v>
      </c>
      <c r="T29">
        <f t="shared" si="5"/>
        <v>480</v>
      </c>
      <c r="U29">
        <f t="shared" si="6"/>
        <v>480</v>
      </c>
      <c r="V29">
        <f t="shared" si="7"/>
        <v>8</v>
      </c>
    </row>
    <row r="30" spans="1:22" ht="28.8" x14ac:dyDescent="0.3">
      <c r="A30" s="4">
        <v>44852</v>
      </c>
      <c r="B30" s="5" t="s">
        <v>11</v>
      </c>
      <c r="C30" s="6" t="s">
        <v>20</v>
      </c>
      <c r="D30" s="6" t="s">
        <v>37</v>
      </c>
      <c r="E30" s="36" t="s">
        <v>38</v>
      </c>
      <c r="F30" s="6" t="s">
        <v>15</v>
      </c>
      <c r="G30" s="6">
        <v>90</v>
      </c>
      <c r="H30" s="6" t="s">
        <v>16</v>
      </c>
      <c r="I30" s="6">
        <f t="shared" si="0"/>
        <v>3.75</v>
      </c>
      <c r="J30" s="37" t="s">
        <v>39</v>
      </c>
      <c r="K30" s="37">
        <v>100</v>
      </c>
      <c r="L30" s="64">
        <v>5.5</v>
      </c>
      <c r="M30" s="32">
        <f t="shared" si="1"/>
        <v>0.9</v>
      </c>
      <c r="N30" s="21" t="s">
        <v>18</v>
      </c>
      <c r="O30" s="21" t="s">
        <v>18</v>
      </c>
      <c r="P30" s="25" t="s">
        <v>40</v>
      </c>
      <c r="Q30">
        <f t="shared" si="2"/>
        <v>90</v>
      </c>
      <c r="R30">
        <f t="shared" si="3"/>
        <v>100</v>
      </c>
      <c r="S30">
        <f t="shared" si="4"/>
        <v>0.9</v>
      </c>
      <c r="T30">
        <f t="shared" si="5"/>
        <v>337.5</v>
      </c>
      <c r="U30">
        <f t="shared" si="6"/>
        <v>337.5</v>
      </c>
      <c r="V30">
        <f t="shared" si="7"/>
        <v>3.75</v>
      </c>
    </row>
    <row r="31" spans="1:22" ht="28.8" x14ac:dyDescent="0.3">
      <c r="A31" s="4">
        <v>44854</v>
      </c>
      <c r="B31" s="5" t="s">
        <v>11</v>
      </c>
      <c r="C31" s="6" t="s">
        <v>20</v>
      </c>
      <c r="D31" s="6" t="s">
        <v>26</v>
      </c>
      <c r="E31" s="36" t="s">
        <v>56</v>
      </c>
      <c r="F31" s="6" t="s">
        <v>15</v>
      </c>
      <c r="G31" s="6">
        <v>60</v>
      </c>
      <c r="H31" s="6" t="s">
        <v>28</v>
      </c>
      <c r="I31" s="6">
        <f t="shared" si="0"/>
        <v>8</v>
      </c>
      <c r="J31" s="37" t="s">
        <v>29</v>
      </c>
      <c r="K31" s="37">
        <v>100</v>
      </c>
      <c r="L31" s="37">
        <v>5.5</v>
      </c>
      <c r="M31" s="32">
        <f t="shared" si="1"/>
        <v>0.6</v>
      </c>
      <c r="N31" s="22" t="s">
        <v>30</v>
      </c>
      <c r="O31" s="22" t="s">
        <v>30</v>
      </c>
      <c r="P31" s="31" t="s">
        <v>31</v>
      </c>
      <c r="Q31">
        <f t="shared" si="2"/>
        <v>60</v>
      </c>
      <c r="R31">
        <f t="shared" si="3"/>
        <v>100</v>
      </c>
      <c r="S31">
        <f t="shared" si="4"/>
        <v>0.6</v>
      </c>
      <c r="T31">
        <f t="shared" si="5"/>
        <v>480</v>
      </c>
      <c r="U31">
        <f t="shared" si="6"/>
        <v>480</v>
      </c>
      <c r="V31">
        <f t="shared" si="7"/>
        <v>8</v>
      </c>
    </row>
    <row r="32" spans="1:22" x14ac:dyDescent="0.3">
      <c r="A32" s="9">
        <v>44882</v>
      </c>
      <c r="B32" s="10" t="s">
        <v>246</v>
      </c>
      <c r="C32" s="11" t="s">
        <v>76</v>
      </c>
      <c r="D32" s="11" t="s">
        <v>276</v>
      </c>
      <c r="E32" s="34" t="s">
        <v>293</v>
      </c>
      <c r="F32" s="11" t="s">
        <v>15</v>
      </c>
      <c r="G32" s="11">
        <v>25</v>
      </c>
      <c r="H32" s="11" t="s">
        <v>84</v>
      </c>
      <c r="I32" s="6">
        <f t="shared" si="0"/>
        <v>3</v>
      </c>
      <c r="J32" s="28" t="s">
        <v>100</v>
      </c>
      <c r="K32" s="28">
        <v>50</v>
      </c>
      <c r="L32" s="64">
        <v>5.5</v>
      </c>
      <c r="M32" s="32">
        <f t="shared" si="1"/>
        <v>0.5</v>
      </c>
      <c r="N32" s="17"/>
      <c r="O32" s="24" t="s">
        <v>35</v>
      </c>
      <c r="P32" s="28"/>
      <c r="Q32">
        <f t="shared" si="2"/>
        <v>25</v>
      </c>
      <c r="R32">
        <f t="shared" si="3"/>
        <v>50</v>
      </c>
      <c r="S32">
        <f t="shared" si="4"/>
        <v>0.5</v>
      </c>
      <c r="T32">
        <f t="shared" si="5"/>
        <v>75</v>
      </c>
      <c r="U32">
        <f t="shared" si="6"/>
        <v>75</v>
      </c>
      <c r="V32">
        <f t="shared" si="7"/>
        <v>3</v>
      </c>
    </row>
    <row r="33" spans="1:22" x14ac:dyDescent="0.3">
      <c r="A33" s="9">
        <v>44882</v>
      </c>
      <c r="B33" s="10" t="s">
        <v>246</v>
      </c>
      <c r="C33" s="11" t="s">
        <v>12</v>
      </c>
      <c r="D33" s="11" t="s">
        <v>276</v>
      </c>
      <c r="E33" s="34" t="s">
        <v>294</v>
      </c>
      <c r="F33" s="11" t="s">
        <v>15</v>
      </c>
      <c r="G33" s="11">
        <v>25</v>
      </c>
      <c r="H33" s="11" t="s">
        <v>84</v>
      </c>
      <c r="I33" s="6">
        <f t="shared" si="0"/>
        <v>3</v>
      </c>
      <c r="J33" s="28" t="s">
        <v>100</v>
      </c>
      <c r="K33" s="28">
        <v>50</v>
      </c>
      <c r="L33" s="64">
        <v>5.5</v>
      </c>
      <c r="M33" s="32">
        <f t="shared" si="1"/>
        <v>0.5</v>
      </c>
      <c r="N33" s="17"/>
      <c r="O33" s="24" t="s">
        <v>35</v>
      </c>
      <c r="P33" s="28"/>
      <c r="Q33">
        <f t="shared" si="2"/>
        <v>25</v>
      </c>
      <c r="R33">
        <f t="shared" si="3"/>
        <v>50</v>
      </c>
      <c r="S33">
        <f t="shared" si="4"/>
        <v>0.5</v>
      </c>
      <c r="T33">
        <f t="shared" si="5"/>
        <v>75</v>
      </c>
      <c r="U33">
        <f t="shared" si="6"/>
        <v>75</v>
      </c>
      <c r="V33">
        <f t="shared" si="7"/>
        <v>3</v>
      </c>
    </row>
    <row r="34" spans="1:22" x14ac:dyDescent="0.3">
      <c r="A34" s="9">
        <v>44888</v>
      </c>
      <c r="B34" s="10" t="s">
        <v>246</v>
      </c>
      <c r="C34" s="11" t="s">
        <v>82</v>
      </c>
      <c r="D34" s="11" t="s">
        <v>276</v>
      </c>
      <c r="E34" s="34" t="s">
        <v>314</v>
      </c>
      <c r="F34" s="11" t="s">
        <v>15</v>
      </c>
      <c r="G34" s="11">
        <v>25</v>
      </c>
      <c r="H34" s="11" t="s">
        <v>84</v>
      </c>
      <c r="I34" s="6">
        <f t="shared" si="0"/>
        <v>3</v>
      </c>
      <c r="J34" s="28" t="s">
        <v>100</v>
      </c>
      <c r="K34" s="28">
        <v>50</v>
      </c>
      <c r="L34" s="64">
        <v>5.5</v>
      </c>
      <c r="M34" s="32">
        <f t="shared" si="1"/>
        <v>0.5</v>
      </c>
      <c r="N34" s="17"/>
      <c r="O34" s="24" t="s">
        <v>35</v>
      </c>
      <c r="P34" s="28"/>
      <c r="Q34">
        <f t="shared" si="2"/>
        <v>25</v>
      </c>
      <c r="R34">
        <f t="shared" si="3"/>
        <v>50</v>
      </c>
      <c r="S34">
        <f t="shared" si="4"/>
        <v>0.5</v>
      </c>
      <c r="T34">
        <f t="shared" si="5"/>
        <v>75</v>
      </c>
      <c r="U34">
        <f t="shared" si="6"/>
        <v>75</v>
      </c>
      <c r="V34">
        <f t="shared" si="7"/>
        <v>3</v>
      </c>
    </row>
    <row r="35" spans="1:22" x14ac:dyDescent="0.3">
      <c r="A35" s="9">
        <v>44888</v>
      </c>
      <c r="B35" s="10" t="s">
        <v>246</v>
      </c>
      <c r="C35" s="11" t="s">
        <v>82</v>
      </c>
      <c r="D35" s="11" t="s">
        <v>276</v>
      </c>
      <c r="E35" s="34" t="s">
        <v>315</v>
      </c>
      <c r="F35" s="11" t="s">
        <v>15</v>
      </c>
      <c r="G35" s="11">
        <v>25</v>
      </c>
      <c r="H35" s="11" t="s">
        <v>84</v>
      </c>
      <c r="I35" s="6">
        <f t="shared" si="0"/>
        <v>3</v>
      </c>
      <c r="J35" s="28" t="s">
        <v>100</v>
      </c>
      <c r="K35" s="28">
        <v>50</v>
      </c>
      <c r="L35" s="64">
        <v>5.5</v>
      </c>
      <c r="M35" s="32">
        <f t="shared" si="1"/>
        <v>0.5</v>
      </c>
      <c r="N35" s="17"/>
      <c r="O35" s="24" t="s">
        <v>35</v>
      </c>
      <c r="P35" s="28"/>
      <c r="Q35">
        <f t="shared" si="2"/>
        <v>25</v>
      </c>
      <c r="R35">
        <f t="shared" si="3"/>
        <v>50</v>
      </c>
      <c r="S35">
        <f t="shared" si="4"/>
        <v>0.5</v>
      </c>
      <c r="T35">
        <f t="shared" si="5"/>
        <v>75</v>
      </c>
      <c r="U35">
        <f t="shared" si="6"/>
        <v>75</v>
      </c>
      <c r="V35">
        <f t="shared" si="7"/>
        <v>3</v>
      </c>
    </row>
    <row r="36" spans="1:22" ht="28.8" x14ac:dyDescent="0.3">
      <c r="A36" s="9">
        <v>44902</v>
      </c>
      <c r="B36" s="10" t="s">
        <v>246</v>
      </c>
      <c r="C36" s="11" t="s">
        <v>82</v>
      </c>
      <c r="D36" s="11" t="s">
        <v>337</v>
      </c>
      <c r="E36" s="34" t="s">
        <v>363</v>
      </c>
      <c r="F36" s="11" t="s">
        <v>15</v>
      </c>
      <c r="G36" s="11">
        <v>30</v>
      </c>
      <c r="H36" s="11" t="s">
        <v>58</v>
      </c>
      <c r="I36" s="6">
        <f t="shared" si="0"/>
        <v>1.75</v>
      </c>
      <c r="J36" s="37" t="s">
        <v>39</v>
      </c>
      <c r="K36" s="37">
        <v>100</v>
      </c>
      <c r="L36" s="64">
        <v>5.5</v>
      </c>
      <c r="M36" s="32">
        <f t="shared" si="1"/>
        <v>0.3</v>
      </c>
      <c r="N36" s="21" t="s">
        <v>18</v>
      </c>
      <c r="O36" s="21" t="s">
        <v>18</v>
      </c>
      <c r="P36" s="25" t="s">
        <v>40</v>
      </c>
      <c r="Q36">
        <f t="shared" si="2"/>
        <v>30</v>
      </c>
      <c r="R36">
        <f t="shared" si="3"/>
        <v>100</v>
      </c>
      <c r="S36">
        <f t="shared" si="4"/>
        <v>0.3</v>
      </c>
      <c r="T36">
        <f t="shared" si="5"/>
        <v>52.5</v>
      </c>
      <c r="U36">
        <f t="shared" si="6"/>
        <v>52.5</v>
      </c>
      <c r="V36">
        <f t="shared" si="7"/>
        <v>1.75</v>
      </c>
    </row>
    <row r="37" spans="1:22" x14ac:dyDescent="0.3">
      <c r="A37" s="9">
        <v>44903</v>
      </c>
      <c r="B37" s="10" t="s">
        <v>246</v>
      </c>
      <c r="C37" s="11" t="s">
        <v>20</v>
      </c>
      <c r="D37" s="11" t="s">
        <v>351</v>
      </c>
      <c r="E37" s="34" t="s">
        <v>368</v>
      </c>
      <c r="F37" s="11" t="s">
        <v>15</v>
      </c>
      <c r="G37" s="11">
        <v>12</v>
      </c>
      <c r="H37" s="11" t="s">
        <v>16</v>
      </c>
      <c r="I37" s="6">
        <f t="shared" si="0"/>
        <v>3.75</v>
      </c>
      <c r="J37" s="28" t="s">
        <v>100</v>
      </c>
      <c r="K37" s="28">
        <v>50</v>
      </c>
      <c r="L37" s="64">
        <v>5.5</v>
      </c>
      <c r="M37" s="32">
        <f t="shared" si="1"/>
        <v>0.24</v>
      </c>
      <c r="N37" s="17"/>
      <c r="O37" s="24" t="s">
        <v>35</v>
      </c>
      <c r="P37" s="28"/>
      <c r="Q37">
        <f t="shared" si="2"/>
        <v>12</v>
      </c>
      <c r="R37">
        <f t="shared" si="3"/>
        <v>50</v>
      </c>
      <c r="S37">
        <f t="shared" si="4"/>
        <v>0.24</v>
      </c>
      <c r="T37">
        <f t="shared" si="5"/>
        <v>45</v>
      </c>
      <c r="U37">
        <f t="shared" si="6"/>
        <v>45</v>
      </c>
      <c r="V37">
        <f t="shared" si="7"/>
        <v>3.75</v>
      </c>
    </row>
    <row r="38" spans="1:22" x14ac:dyDescent="0.3">
      <c r="A38" s="9">
        <v>44903</v>
      </c>
      <c r="B38" s="10" t="s">
        <v>246</v>
      </c>
      <c r="C38" s="11" t="s">
        <v>12</v>
      </c>
      <c r="D38" s="11" t="s">
        <v>351</v>
      </c>
      <c r="E38" s="34" t="s">
        <v>368</v>
      </c>
      <c r="F38" s="11" t="s">
        <v>15</v>
      </c>
      <c r="G38" s="11">
        <v>12</v>
      </c>
      <c r="H38" s="11" t="s">
        <v>16</v>
      </c>
      <c r="I38" s="6">
        <f t="shared" si="0"/>
        <v>3.75</v>
      </c>
      <c r="J38" s="28" t="s">
        <v>100</v>
      </c>
      <c r="K38" s="28">
        <v>50</v>
      </c>
      <c r="L38" s="64">
        <v>5.5</v>
      </c>
      <c r="M38" s="32">
        <f t="shared" si="1"/>
        <v>0.24</v>
      </c>
      <c r="N38" s="17"/>
      <c r="O38" s="24" t="s">
        <v>35</v>
      </c>
      <c r="P38" s="28"/>
      <c r="Q38">
        <f t="shared" si="2"/>
        <v>12</v>
      </c>
      <c r="R38">
        <f t="shared" si="3"/>
        <v>50</v>
      </c>
      <c r="S38">
        <f t="shared" si="4"/>
        <v>0.24</v>
      </c>
      <c r="T38">
        <f t="shared" si="5"/>
        <v>45</v>
      </c>
      <c r="U38">
        <f t="shared" si="6"/>
        <v>45</v>
      </c>
      <c r="V38">
        <f t="shared" si="7"/>
        <v>3.75</v>
      </c>
    </row>
    <row r="39" spans="1:22" ht="28.8" x14ac:dyDescent="0.3">
      <c r="A39" s="13">
        <v>44935</v>
      </c>
      <c r="B39" s="14" t="s">
        <v>397</v>
      </c>
      <c r="C39" s="15" t="s">
        <v>12</v>
      </c>
      <c r="D39" s="15" t="s">
        <v>406</v>
      </c>
      <c r="E39" s="35" t="s">
        <v>407</v>
      </c>
      <c r="F39" s="15" t="s">
        <v>15</v>
      </c>
      <c r="G39" s="15">
        <v>75</v>
      </c>
      <c r="H39" s="15" t="s">
        <v>16</v>
      </c>
      <c r="I39" s="6">
        <f t="shared" si="0"/>
        <v>3.75</v>
      </c>
      <c r="J39" s="37" t="s">
        <v>408</v>
      </c>
      <c r="K39" s="37">
        <v>100</v>
      </c>
      <c r="L39" s="64">
        <v>5.5</v>
      </c>
      <c r="M39" s="32">
        <f t="shared" si="1"/>
        <v>0.75</v>
      </c>
      <c r="N39" s="24" t="s">
        <v>35</v>
      </c>
      <c r="O39" s="24" t="s">
        <v>35</v>
      </c>
      <c r="P39" s="29" t="s">
        <v>36</v>
      </c>
      <c r="Q39">
        <f t="shared" si="2"/>
        <v>75</v>
      </c>
      <c r="R39">
        <f t="shared" si="3"/>
        <v>100</v>
      </c>
      <c r="S39">
        <f t="shared" si="4"/>
        <v>0.75</v>
      </c>
      <c r="T39">
        <f t="shared" si="5"/>
        <v>281.25</v>
      </c>
      <c r="U39">
        <f t="shared" si="6"/>
        <v>281.25</v>
      </c>
      <c r="V39">
        <f t="shared" si="7"/>
        <v>3.75</v>
      </c>
    </row>
    <row r="40" spans="1:22" ht="28.8" x14ac:dyDescent="0.3">
      <c r="A40" s="13">
        <v>44936</v>
      </c>
      <c r="B40" s="14" t="s">
        <v>397</v>
      </c>
      <c r="C40" s="15" t="s">
        <v>20</v>
      </c>
      <c r="D40" s="15" t="s">
        <v>406</v>
      </c>
      <c r="E40" s="35" t="s">
        <v>409</v>
      </c>
      <c r="F40" s="15" t="s">
        <v>15</v>
      </c>
      <c r="G40" s="15">
        <v>75</v>
      </c>
      <c r="H40" s="15" t="s">
        <v>16</v>
      </c>
      <c r="I40" s="6">
        <f t="shared" si="0"/>
        <v>3.75</v>
      </c>
      <c r="J40" s="37" t="s">
        <v>408</v>
      </c>
      <c r="K40" s="37">
        <v>100</v>
      </c>
      <c r="L40" s="64">
        <v>5.5</v>
      </c>
      <c r="M40" s="32">
        <f t="shared" si="1"/>
        <v>0.75</v>
      </c>
      <c r="N40" s="24" t="s">
        <v>35</v>
      </c>
      <c r="O40" s="24" t="s">
        <v>35</v>
      </c>
      <c r="P40" s="29" t="s">
        <v>36</v>
      </c>
      <c r="Q40">
        <f t="shared" si="2"/>
        <v>75</v>
      </c>
      <c r="R40">
        <f t="shared" si="3"/>
        <v>100</v>
      </c>
      <c r="S40">
        <f t="shared" si="4"/>
        <v>0.75</v>
      </c>
      <c r="T40">
        <f t="shared" si="5"/>
        <v>281.25</v>
      </c>
      <c r="U40">
        <f t="shared" si="6"/>
        <v>281.25</v>
      </c>
      <c r="V40">
        <f t="shared" si="7"/>
        <v>3.75</v>
      </c>
    </row>
    <row r="41" spans="1:22" ht="28.8" x14ac:dyDescent="0.3">
      <c r="A41" s="13">
        <v>44936</v>
      </c>
      <c r="B41" s="14" t="s">
        <v>397</v>
      </c>
      <c r="C41" s="15" t="s">
        <v>12</v>
      </c>
      <c r="D41" s="15" t="s">
        <v>406</v>
      </c>
      <c r="E41" s="35" t="s">
        <v>413</v>
      </c>
      <c r="F41" s="15" t="s">
        <v>15</v>
      </c>
      <c r="G41" s="15">
        <v>75</v>
      </c>
      <c r="H41" s="15" t="s">
        <v>16</v>
      </c>
      <c r="I41" s="6">
        <f t="shared" si="0"/>
        <v>3.75</v>
      </c>
      <c r="J41" s="37" t="s">
        <v>408</v>
      </c>
      <c r="K41" s="37">
        <v>100</v>
      </c>
      <c r="L41" s="64">
        <v>5.5</v>
      </c>
      <c r="M41" s="32">
        <f t="shared" si="1"/>
        <v>0.75</v>
      </c>
      <c r="N41" s="24" t="s">
        <v>35</v>
      </c>
      <c r="O41" s="24" t="s">
        <v>35</v>
      </c>
      <c r="P41" s="29" t="s">
        <v>36</v>
      </c>
      <c r="Q41">
        <f t="shared" si="2"/>
        <v>75</v>
      </c>
      <c r="R41">
        <f t="shared" si="3"/>
        <v>100</v>
      </c>
      <c r="S41">
        <f t="shared" si="4"/>
        <v>0.75</v>
      </c>
      <c r="T41">
        <f t="shared" si="5"/>
        <v>281.25</v>
      </c>
      <c r="U41">
        <f t="shared" si="6"/>
        <v>281.25</v>
      </c>
      <c r="V41">
        <f t="shared" si="7"/>
        <v>3.75</v>
      </c>
    </row>
    <row r="42" spans="1:22" x14ac:dyDescent="0.3">
      <c r="A42" s="13">
        <v>44937</v>
      </c>
      <c r="B42" s="14" t="s">
        <v>397</v>
      </c>
      <c r="C42" s="15" t="s">
        <v>12</v>
      </c>
      <c r="D42" s="15" t="s">
        <v>406</v>
      </c>
      <c r="E42" s="35" t="s">
        <v>421</v>
      </c>
      <c r="F42" s="15" t="s">
        <v>15</v>
      </c>
      <c r="G42" s="15">
        <v>75</v>
      </c>
      <c r="H42" s="15" t="s">
        <v>16</v>
      </c>
      <c r="I42" s="6">
        <f t="shared" si="0"/>
        <v>3.75</v>
      </c>
      <c r="J42" s="28" t="s">
        <v>100</v>
      </c>
      <c r="K42" s="28">
        <v>100</v>
      </c>
      <c r="L42" s="64">
        <v>5.5</v>
      </c>
      <c r="M42" s="32">
        <f t="shared" si="1"/>
        <v>0.75</v>
      </c>
      <c r="N42" s="17"/>
      <c r="O42" s="24" t="s">
        <v>35</v>
      </c>
      <c r="P42" s="28"/>
      <c r="Q42">
        <f t="shared" si="2"/>
        <v>75</v>
      </c>
      <c r="R42">
        <f t="shared" si="3"/>
        <v>100</v>
      </c>
      <c r="S42">
        <f t="shared" si="4"/>
        <v>0.75</v>
      </c>
      <c r="T42">
        <f t="shared" si="5"/>
        <v>281.25</v>
      </c>
      <c r="U42">
        <f t="shared" si="6"/>
        <v>281.25</v>
      </c>
      <c r="V42">
        <f>I42*2</f>
        <v>7.5</v>
      </c>
    </row>
    <row r="43" spans="1:22" ht="28.8" x14ac:dyDescent="0.3">
      <c r="A43" s="13">
        <v>44938</v>
      </c>
      <c r="B43" s="14" t="s">
        <v>397</v>
      </c>
      <c r="C43" s="15" t="s">
        <v>20</v>
      </c>
      <c r="D43" s="15" t="s">
        <v>406</v>
      </c>
      <c r="E43" s="35" t="s">
        <v>425</v>
      </c>
      <c r="F43" s="15" t="s">
        <v>15</v>
      </c>
      <c r="G43" s="15">
        <v>75</v>
      </c>
      <c r="H43" s="15" t="s">
        <v>16</v>
      </c>
      <c r="I43" s="6">
        <f t="shared" si="0"/>
        <v>3.75</v>
      </c>
      <c r="J43" s="37" t="s">
        <v>408</v>
      </c>
      <c r="K43" s="37">
        <v>100</v>
      </c>
      <c r="L43" s="64">
        <v>5.5</v>
      </c>
      <c r="M43" s="32">
        <f t="shared" si="1"/>
        <v>0.75</v>
      </c>
      <c r="N43" s="24" t="s">
        <v>35</v>
      </c>
      <c r="O43" s="24" t="s">
        <v>35</v>
      </c>
      <c r="P43" s="29" t="s">
        <v>36</v>
      </c>
      <c r="Q43">
        <f t="shared" si="2"/>
        <v>75</v>
      </c>
      <c r="R43">
        <f t="shared" si="3"/>
        <v>100</v>
      </c>
      <c r="S43">
        <f t="shared" si="4"/>
        <v>0.75</v>
      </c>
      <c r="T43">
        <f t="shared" si="5"/>
        <v>281.25</v>
      </c>
      <c r="U43">
        <f t="shared" si="6"/>
        <v>281.25</v>
      </c>
      <c r="V43">
        <f t="shared" si="7"/>
        <v>3.75</v>
      </c>
    </row>
    <row r="44" spans="1:22" x14ac:dyDescent="0.3">
      <c r="A44" s="13">
        <v>44938</v>
      </c>
      <c r="B44" s="14" t="s">
        <v>397</v>
      </c>
      <c r="C44" s="15" t="s">
        <v>12</v>
      </c>
      <c r="D44" s="15" t="s">
        <v>406</v>
      </c>
      <c r="E44" s="35" t="s">
        <v>421</v>
      </c>
      <c r="F44" s="15" t="s">
        <v>15</v>
      </c>
      <c r="G44" s="15">
        <v>75</v>
      </c>
      <c r="H44" s="15" t="s">
        <v>16</v>
      </c>
      <c r="I44" s="6">
        <f t="shared" si="0"/>
        <v>3.75</v>
      </c>
      <c r="J44" s="28" t="s">
        <v>100</v>
      </c>
      <c r="K44" s="28">
        <v>100</v>
      </c>
      <c r="L44" s="64">
        <v>5.5</v>
      </c>
      <c r="M44" s="32">
        <f t="shared" si="1"/>
        <v>0.75</v>
      </c>
      <c r="N44" s="17"/>
      <c r="O44" s="24" t="s">
        <v>35</v>
      </c>
      <c r="P44" s="28"/>
      <c r="Q44">
        <f t="shared" si="2"/>
        <v>75</v>
      </c>
      <c r="R44">
        <f t="shared" si="3"/>
        <v>100</v>
      </c>
      <c r="S44">
        <f t="shared" si="4"/>
        <v>0.75</v>
      </c>
      <c r="T44">
        <f t="shared" si="5"/>
        <v>281.25</v>
      </c>
      <c r="U44">
        <f t="shared" si="6"/>
        <v>281.25</v>
      </c>
      <c r="V44">
        <f>I44*2</f>
        <v>7.5</v>
      </c>
    </row>
    <row r="45" spans="1:22" ht="28.8" x14ac:dyDescent="0.3">
      <c r="A45" s="13">
        <v>44939</v>
      </c>
      <c r="B45" s="14" t="s">
        <v>397</v>
      </c>
      <c r="C45" s="15" t="s">
        <v>12</v>
      </c>
      <c r="D45" s="15" t="s">
        <v>434</v>
      </c>
      <c r="E45" s="35" t="s">
        <v>435</v>
      </c>
      <c r="F45" s="15" t="s">
        <v>15</v>
      </c>
      <c r="G45" s="15">
        <v>12</v>
      </c>
      <c r="H45" s="15" t="s">
        <v>436</v>
      </c>
      <c r="I45" s="6">
        <f t="shared" si="0"/>
        <v>3.5</v>
      </c>
      <c r="J45" s="28" t="s">
        <v>100</v>
      </c>
      <c r="K45" s="28">
        <v>50</v>
      </c>
      <c r="L45" s="64">
        <v>5.5</v>
      </c>
      <c r="M45" s="32">
        <f t="shared" si="1"/>
        <v>0.24</v>
      </c>
      <c r="N45" s="17"/>
      <c r="O45" s="24" t="s">
        <v>35</v>
      </c>
      <c r="P45" s="28"/>
      <c r="Q45">
        <f t="shared" si="2"/>
        <v>12</v>
      </c>
      <c r="R45">
        <f t="shared" si="3"/>
        <v>50</v>
      </c>
      <c r="S45">
        <f t="shared" si="4"/>
        <v>0.24</v>
      </c>
      <c r="T45">
        <f t="shared" si="5"/>
        <v>42</v>
      </c>
      <c r="U45">
        <f t="shared" si="6"/>
        <v>42</v>
      </c>
      <c r="V45">
        <f t="shared" si="7"/>
        <v>3.5</v>
      </c>
    </row>
    <row r="46" spans="1:22" ht="28.8" x14ac:dyDescent="0.3">
      <c r="A46" s="13">
        <v>44939</v>
      </c>
      <c r="B46" s="14" t="s">
        <v>397</v>
      </c>
      <c r="C46" s="15" t="s">
        <v>12</v>
      </c>
      <c r="D46" s="15" t="s">
        <v>406</v>
      </c>
      <c r="E46" s="35" t="s">
        <v>409</v>
      </c>
      <c r="F46" s="15" t="s">
        <v>15</v>
      </c>
      <c r="G46" s="15">
        <v>75</v>
      </c>
      <c r="H46" s="15" t="s">
        <v>16</v>
      </c>
      <c r="I46" s="6">
        <f t="shared" si="0"/>
        <v>3.75</v>
      </c>
      <c r="J46" s="37" t="s">
        <v>408</v>
      </c>
      <c r="K46" s="37">
        <v>100</v>
      </c>
      <c r="L46" s="64">
        <v>5.5</v>
      </c>
      <c r="M46" s="32">
        <f t="shared" si="1"/>
        <v>0.75</v>
      </c>
      <c r="N46" s="24" t="s">
        <v>35</v>
      </c>
      <c r="O46" s="24" t="s">
        <v>35</v>
      </c>
      <c r="P46" s="29" t="s">
        <v>36</v>
      </c>
      <c r="Q46">
        <f t="shared" si="2"/>
        <v>75</v>
      </c>
      <c r="R46">
        <f t="shared" si="3"/>
        <v>100</v>
      </c>
      <c r="S46">
        <f t="shared" si="4"/>
        <v>0.75</v>
      </c>
      <c r="T46">
        <f t="shared" si="5"/>
        <v>281.25</v>
      </c>
      <c r="U46">
        <f t="shared" si="6"/>
        <v>281.25</v>
      </c>
      <c r="V46">
        <f t="shared" si="7"/>
        <v>3.75</v>
      </c>
    </row>
    <row r="47" spans="1:22" ht="28.8" x14ac:dyDescent="0.3">
      <c r="A47" s="13">
        <v>44942</v>
      </c>
      <c r="B47" s="14" t="s">
        <v>397</v>
      </c>
      <c r="C47" s="15" t="s">
        <v>12</v>
      </c>
      <c r="D47" s="15" t="s">
        <v>434</v>
      </c>
      <c r="E47" s="35" t="s">
        <v>438</v>
      </c>
      <c r="F47" s="15" t="s">
        <v>15</v>
      </c>
      <c r="G47" s="15">
        <v>12</v>
      </c>
      <c r="H47" s="15" t="s">
        <v>436</v>
      </c>
      <c r="I47" s="6">
        <f t="shared" si="0"/>
        <v>3.5</v>
      </c>
      <c r="J47" s="28" t="s">
        <v>100</v>
      </c>
      <c r="K47" s="28">
        <v>50</v>
      </c>
      <c r="L47" s="64">
        <v>5.5</v>
      </c>
      <c r="M47" s="32">
        <f t="shared" si="1"/>
        <v>0.24</v>
      </c>
      <c r="N47" s="17"/>
      <c r="O47" s="24" t="s">
        <v>35</v>
      </c>
      <c r="P47" s="28"/>
      <c r="Q47">
        <f t="shared" si="2"/>
        <v>12</v>
      </c>
      <c r="R47">
        <f t="shared" si="3"/>
        <v>50</v>
      </c>
      <c r="S47">
        <f t="shared" si="4"/>
        <v>0.24</v>
      </c>
      <c r="T47">
        <f t="shared" si="5"/>
        <v>42</v>
      </c>
      <c r="U47">
        <f t="shared" si="6"/>
        <v>42</v>
      </c>
      <c r="V47">
        <f t="shared" si="7"/>
        <v>3.5</v>
      </c>
    </row>
    <row r="48" spans="1:22" x14ac:dyDescent="0.3">
      <c r="A48" s="13">
        <v>44942</v>
      </c>
      <c r="B48" s="14" t="s">
        <v>397</v>
      </c>
      <c r="C48" s="15" t="s">
        <v>12</v>
      </c>
      <c r="D48" s="15" t="s">
        <v>406</v>
      </c>
      <c r="E48" s="35" t="s">
        <v>440</v>
      </c>
      <c r="F48" s="15" t="s">
        <v>15</v>
      </c>
      <c r="G48" s="15">
        <v>75</v>
      </c>
      <c r="H48" s="15" t="s">
        <v>16</v>
      </c>
      <c r="I48" s="6">
        <f t="shared" si="0"/>
        <v>3.75</v>
      </c>
      <c r="J48" s="28" t="s">
        <v>100</v>
      </c>
      <c r="K48" s="28">
        <v>100</v>
      </c>
      <c r="L48" s="64">
        <v>5.5</v>
      </c>
      <c r="M48" s="32">
        <f t="shared" si="1"/>
        <v>0.75</v>
      </c>
      <c r="N48" s="17"/>
      <c r="O48" s="24" t="s">
        <v>35</v>
      </c>
      <c r="P48" s="28"/>
      <c r="Q48">
        <f t="shared" si="2"/>
        <v>75</v>
      </c>
      <c r="R48">
        <f t="shared" si="3"/>
        <v>100</v>
      </c>
      <c r="S48">
        <f t="shared" si="4"/>
        <v>0.75</v>
      </c>
      <c r="T48">
        <f t="shared" si="5"/>
        <v>281.25</v>
      </c>
      <c r="U48">
        <f t="shared" si="6"/>
        <v>281.25</v>
      </c>
      <c r="V48">
        <f>I48*2</f>
        <v>7.5</v>
      </c>
    </row>
    <row r="49" spans="1:22" ht="28.8" x14ac:dyDescent="0.3">
      <c r="A49" s="13">
        <v>44943</v>
      </c>
      <c r="B49" s="14" t="s">
        <v>397</v>
      </c>
      <c r="C49" s="15" t="s">
        <v>20</v>
      </c>
      <c r="D49" s="15" t="s">
        <v>406</v>
      </c>
      <c r="E49" s="35" t="s">
        <v>441</v>
      </c>
      <c r="F49" s="15" t="s">
        <v>15</v>
      </c>
      <c r="G49" s="15">
        <v>75</v>
      </c>
      <c r="H49" s="15" t="s">
        <v>16</v>
      </c>
      <c r="I49" s="6">
        <f t="shared" si="0"/>
        <v>3.75</v>
      </c>
      <c r="J49" s="37" t="s">
        <v>408</v>
      </c>
      <c r="K49" s="37">
        <v>100</v>
      </c>
      <c r="L49" s="64">
        <v>5.5</v>
      </c>
      <c r="M49" s="32">
        <f t="shared" si="1"/>
        <v>0.75</v>
      </c>
      <c r="N49" s="24" t="s">
        <v>35</v>
      </c>
      <c r="O49" s="24" t="s">
        <v>35</v>
      </c>
      <c r="P49" s="29" t="s">
        <v>36</v>
      </c>
      <c r="Q49">
        <f t="shared" si="2"/>
        <v>75</v>
      </c>
      <c r="R49">
        <f t="shared" si="3"/>
        <v>100</v>
      </c>
      <c r="S49">
        <f t="shared" si="4"/>
        <v>0.75</v>
      </c>
      <c r="T49">
        <f t="shared" si="5"/>
        <v>281.25</v>
      </c>
      <c r="U49">
        <f t="shared" si="6"/>
        <v>281.25</v>
      </c>
      <c r="V49">
        <f t="shared" si="7"/>
        <v>3.75</v>
      </c>
    </row>
    <row r="50" spans="1:22" ht="28.8" x14ac:dyDescent="0.3">
      <c r="A50" s="13">
        <v>44943</v>
      </c>
      <c r="B50" s="14" t="s">
        <v>397</v>
      </c>
      <c r="C50" s="15" t="s">
        <v>12</v>
      </c>
      <c r="D50" s="15" t="s">
        <v>434</v>
      </c>
      <c r="E50" s="35" t="s">
        <v>442</v>
      </c>
      <c r="F50" s="15" t="s">
        <v>15</v>
      </c>
      <c r="G50" s="15">
        <v>12</v>
      </c>
      <c r="H50" s="15" t="s">
        <v>436</v>
      </c>
      <c r="I50" s="6">
        <f t="shared" si="0"/>
        <v>3.5</v>
      </c>
      <c r="J50" s="28" t="s">
        <v>100</v>
      </c>
      <c r="K50" s="28">
        <v>50</v>
      </c>
      <c r="L50" s="64">
        <v>5.5</v>
      </c>
      <c r="M50" s="32">
        <f t="shared" si="1"/>
        <v>0.24</v>
      </c>
      <c r="N50" s="17"/>
      <c r="O50" s="24" t="s">
        <v>35</v>
      </c>
      <c r="P50" s="28"/>
      <c r="Q50">
        <f t="shared" si="2"/>
        <v>12</v>
      </c>
      <c r="R50">
        <f t="shared" si="3"/>
        <v>50</v>
      </c>
      <c r="S50">
        <f t="shared" si="4"/>
        <v>0.24</v>
      </c>
      <c r="T50">
        <f t="shared" si="5"/>
        <v>42</v>
      </c>
      <c r="U50">
        <f t="shared" si="6"/>
        <v>42</v>
      </c>
      <c r="V50">
        <f t="shared" si="7"/>
        <v>3.5</v>
      </c>
    </row>
    <row r="51" spans="1:22" x14ac:dyDescent="0.3">
      <c r="A51" s="13">
        <v>44943</v>
      </c>
      <c r="B51" s="14" t="s">
        <v>397</v>
      </c>
      <c r="C51" s="15" t="s">
        <v>12</v>
      </c>
      <c r="D51" s="15" t="s">
        <v>406</v>
      </c>
      <c r="E51" s="35" t="s">
        <v>440</v>
      </c>
      <c r="F51" s="15" t="s">
        <v>15</v>
      </c>
      <c r="G51" s="15">
        <v>75</v>
      </c>
      <c r="H51" s="15" t="s">
        <v>16</v>
      </c>
      <c r="I51" s="6">
        <f t="shared" si="0"/>
        <v>3.75</v>
      </c>
      <c r="J51" s="28" t="s">
        <v>100</v>
      </c>
      <c r="K51" s="28">
        <v>100</v>
      </c>
      <c r="L51" s="64">
        <v>5.5</v>
      </c>
      <c r="M51" s="32">
        <f t="shared" si="1"/>
        <v>0.75</v>
      </c>
      <c r="N51" s="17"/>
      <c r="O51" s="24" t="s">
        <v>35</v>
      </c>
      <c r="P51" s="28"/>
      <c r="Q51">
        <f t="shared" si="2"/>
        <v>75</v>
      </c>
      <c r="R51">
        <f t="shared" si="3"/>
        <v>100</v>
      </c>
      <c r="S51">
        <f t="shared" si="4"/>
        <v>0.75</v>
      </c>
      <c r="T51">
        <f t="shared" si="5"/>
        <v>281.25</v>
      </c>
      <c r="U51">
        <f t="shared" si="6"/>
        <v>281.25</v>
      </c>
      <c r="V51">
        <f>I51*2</f>
        <v>7.5</v>
      </c>
    </row>
    <row r="52" spans="1:22" ht="28.8" x14ac:dyDescent="0.3">
      <c r="A52" s="13">
        <v>44944</v>
      </c>
      <c r="B52" s="14" t="s">
        <v>397</v>
      </c>
      <c r="C52" s="15" t="s">
        <v>12</v>
      </c>
      <c r="D52" s="15" t="s">
        <v>434</v>
      </c>
      <c r="E52" s="35" t="s">
        <v>444</v>
      </c>
      <c r="F52" s="15" t="s">
        <v>15</v>
      </c>
      <c r="G52" s="15">
        <v>12</v>
      </c>
      <c r="H52" s="15" t="s">
        <v>436</v>
      </c>
      <c r="I52" s="6">
        <f t="shared" si="0"/>
        <v>3.5</v>
      </c>
      <c r="J52" s="28" t="s">
        <v>100</v>
      </c>
      <c r="K52" s="28">
        <v>50</v>
      </c>
      <c r="L52" s="64">
        <v>5.5</v>
      </c>
      <c r="M52" s="32">
        <f t="shared" si="1"/>
        <v>0.24</v>
      </c>
      <c r="N52" s="17"/>
      <c r="O52" s="24" t="s">
        <v>35</v>
      </c>
      <c r="P52" s="28"/>
      <c r="Q52">
        <f t="shared" si="2"/>
        <v>12</v>
      </c>
      <c r="R52">
        <f t="shared" si="3"/>
        <v>50</v>
      </c>
      <c r="S52">
        <f t="shared" si="4"/>
        <v>0.24</v>
      </c>
      <c r="T52">
        <f t="shared" si="5"/>
        <v>42</v>
      </c>
      <c r="U52">
        <f t="shared" si="6"/>
        <v>42</v>
      </c>
      <c r="V52">
        <f t="shared" si="7"/>
        <v>3.5</v>
      </c>
    </row>
    <row r="53" spans="1:22" x14ac:dyDescent="0.3">
      <c r="A53" s="13">
        <v>44944</v>
      </c>
      <c r="B53" s="14" t="s">
        <v>397</v>
      </c>
      <c r="C53" s="15" t="s">
        <v>12</v>
      </c>
      <c r="D53" s="15" t="s">
        <v>406</v>
      </c>
      <c r="E53" s="35" t="s">
        <v>446</v>
      </c>
      <c r="F53" s="15" t="s">
        <v>15</v>
      </c>
      <c r="G53" s="15">
        <v>75</v>
      </c>
      <c r="H53" s="15" t="s">
        <v>16</v>
      </c>
      <c r="I53" s="6">
        <f t="shared" si="0"/>
        <v>3.75</v>
      </c>
      <c r="J53" s="28" t="s">
        <v>100</v>
      </c>
      <c r="K53" s="28">
        <v>100</v>
      </c>
      <c r="L53" s="64">
        <v>5.5</v>
      </c>
      <c r="M53" s="32">
        <f t="shared" si="1"/>
        <v>0.75</v>
      </c>
      <c r="N53" s="17"/>
      <c r="O53" s="24" t="s">
        <v>35</v>
      </c>
      <c r="P53" s="28"/>
      <c r="Q53">
        <f t="shared" si="2"/>
        <v>75</v>
      </c>
      <c r="R53">
        <f t="shared" si="3"/>
        <v>100</v>
      </c>
      <c r="S53">
        <f t="shared" si="4"/>
        <v>0.75</v>
      </c>
      <c r="T53">
        <f t="shared" si="5"/>
        <v>281.25</v>
      </c>
      <c r="U53">
        <f t="shared" si="6"/>
        <v>281.25</v>
      </c>
      <c r="V53">
        <f>I53*2</f>
        <v>7.5</v>
      </c>
    </row>
    <row r="54" spans="1:22" ht="28.8" x14ac:dyDescent="0.3">
      <c r="A54" s="13">
        <v>44945</v>
      </c>
      <c r="B54" s="14" t="s">
        <v>397</v>
      </c>
      <c r="C54" s="15" t="s">
        <v>20</v>
      </c>
      <c r="D54" s="15" t="s">
        <v>406</v>
      </c>
      <c r="E54" s="35" t="s">
        <v>425</v>
      </c>
      <c r="F54" s="15" t="s">
        <v>15</v>
      </c>
      <c r="G54" s="15">
        <v>75</v>
      </c>
      <c r="H54" s="15" t="s">
        <v>16</v>
      </c>
      <c r="I54" s="6">
        <f t="shared" si="0"/>
        <v>3.75</v>
      </c>
      <c r="J54" s="37" t="s">
        <v>408</v>
      </c>
      <c r="K54" s="37">
        <v>100</v>
      </c>
      <c r="L54" s="64">
        <v>5.5</v>
      </c>
      <c r="M54" s="32">
        <f t="shared" si="1"/>
        <v>0.75</v>
      </c>
      <c r="N54" s="24" t="s">
        <v>35</v>
      </c>
      <c r="O54" s="24" t="s">
        <v>35</v>
      </c>
      <c r="P54" s="29" t="s">
        <v>36</v>
      </c>
      <c r="Q54">
        <f t="shared" si="2"/>
        <v>75</v>
      </c>
      <c r="R54">
        <f t="shared" si="3"/>
        <v>100</v>
      </c>
      <c r="S54">
        <f t="shared" si="4"/>
        <v>0.75</v>
      </c>
      <c r="T54">
        <f t="shared" si="5"/>
        <v>281.25</v>
      </c>
      <c r="U54">
        <f t="shared" si="6"/>
        <v>281.25</v>
      </c>
      <c r="V54">
        <f t="shared" si="7"/>
        <v>3.75</v>
      </c>
    </row>
    <row r="55" spans="1:22" ht="28.8" x14ac:dyDescent="0.3">
      <c r="A55" s="13">
        <v>44945</v>
      </c>
      <c r="B55" s="14" t="s">
        <v>397</v>
      </c>
      <c r="C55" s="15" t="s">
        <v>12</v>
      </c>
      <c r="D55" s="15" t="s">
        <v>434</v>
      </c>
      <c r="E55" s="35" t="s">
        <v>447</v>
      </c>
      <c r="F55" s="15" t="s">
        <v>15</v>
      </c>
      <c r="G55" s="15">
        <v>12</v>
      </c>
      <c r="H55" s="15" t="s">
        <v>436</v>
      </c>
      <c r="I55" s="6">
        <f t="shared" si="0"/>
        <v>3.5</v>
      </c>
      <c r="J55" s="28" t="s">
        <v>100</v>
      </c>
      <c r="K55" s="28">
        <v>50</v>
      </c>
      <c r="L55" s="64">
        <v>5.5</v>
      </c>
      <c r="M55" s="32">
        <f t="shared" si="1"/>
        <v>0.24</v>
      </c>
      <c r="N55" s="17"/>
      <c r="O55" s="24" t="s">
        <v>35</v>
      </c>
      <c r="P55" s="28"/>
      <c r="Q55">
        <f t="shared" si="2"/>
        <v>12</v>
      </c>
      <c r="R55">
        <f t="shared" si="3"/>
        <v>50</v>
      </c>
      <c r="S55">
        <f t="shared" si="4"/>
        <v>0.24</v>
      </c>
      <c r="T55">
        <f t="shared" si="5"/>
        <v>42</v>
      </c>
      <c r="U55">
        <f t="shared" si="6"/>
        <v>42</v>
      </c>
      <c r="V55">
        <f t="shared" si="7"/>
        <v>3.5</v>
      </c>
    </row>
    <row r="56" spans="1:22" x14ac:dyDescent="0.3">
      <c r="A56" s="13">
        <v>44945</v>
      </c>
      <c r="B56" s="14" t="s">
        <v>397</v>
      </c>
      <c r="C56" s="15" t="s">
        <v>12</v>
      </c>
      <c r="D56" s="15" t="s">
        <v>406</v>
      </c>
      <c r="E56" s="35" t="s">
        <v>449</v>
      </c>
      <c r="F56" s="15" t="s">
        <v>15</v>
      </c>
      <c r="G56" s="15">
        <v>75</v>
      </c>
      <c r="H56" s="15" t="s">
        <v>16</v>
      </c>
      <c r="I56" s="6">
        <f t="shared" si="0"/>
        <v>3.75</v>
      </c>
      <c r="J56" s="28" t="s">
        <v>100</v>
      </c>
      <c r="K56" s="28">
        <v>100</v>
      </c>
      <c r="L56" s="64">
        <v>5.5</v>
      </c>
      <c r="M56" s="32">
        <f t="shared" si="1"/>
        <v>0.75</v>
      </c>
      <c r="N56" s="17"/>
      <c r="O56" s="24" t="s">
        <v>35</v>
      </c>
      <c r="P56" s="28"/>
      <c r="Q56">
        <f t="shared" si="2"/>
        <v>75</v>
      </c>
      <c r="R56">
        <f t="shared" si="3"/>
        <v>100</v>
      </c>
      <c r="S56">
        <f t="shared" si="4"/>
        <v>0.75</v>
      </c>
      <c r="T56">
        <f t="shared" si="5"/>
        <v>281.25</v>
      </c>
      <c r="U56">
        <f t="shared" si="6"/>
        <v>281.25</v>
      </c>
      <c r="V56">
        <f>I56*2</f>
        <v>7.5</v>
      </c>
    </row>
    <row r="57" spans="1:22" ht="28.8" x14ac:dyDescent="0.3">
      <c r="A57" s="13">
        <v>44946</v>
      </c>
      <c r="B57" s="14" t="s">
        <v>397</v>
      </c>
      <c r="C57" s="15" t="s">
        <v>12</v>
      </c>
      <c r="D57" s="15" t="s">
        <v>434</v>
      </c>
      <c r="E57" s="35" t="s">
        <v>450</v>
      </c>
      <c r="F57" s="15" t="s">
        <v>15</v>
      </c>
      <c r="G57" s="15">
        <v>12</v>
      </c>
      <c r="H57" s="15" t="s">
        <v>436</v>
      </c>
      <c r="I57" s="6">
        <f t="shared" si="0"/>
        <v>3.5</v>
      </c>
      <c r="J57" s="28" t="s">
        <v>100</v>
      </c>
      <c r="K57" s="28">
        <v>50</v>
      </c>
      <c r="L57" s="64">
        <v>5.5</v>
      </c>
      <c r="M57" s="32">
        <f t="shared" si="1"/>
        <v>0.24</v>
      </c>
      <c r="N57" s="17"/>
      <c r="O57" s="24" t="s">
        <v>35</v>
      </c>
      <c r="P57" s="28"/>
      <c r="Q57">
        <f t="shared" si="2"/>
        <v>12</v>
      </c>
      <c r="R57">
        <f t="shared" si="3"/>
        <v>50</v>
      </c>
      <c r="S57">
        <f t="shared" si="4"/>
        <v>0.24</v>
      </c>
      <c r="T57">
        <f t="shared" si="5"/>
        <v>42</v>
      </c>
      <c r="U57">
        <f t="shared" si="6"/>
        <v>42</v>
      </c>
      <c r="V57">
        <f t="shared" si="7"/>
        <v>3.5</v>
      </c>
    </row>
    <row r="58" spans="1:22" x14ac:dyDescent="0.3">
      <c r="A58" s="13">
        <v>44946</v>
      </c>
      <c r="B58" s="14" t="s">
        <v>397</v>
      </c>
      <c r="C58" s="15" t="s">
        <v>12</v>
      </c>
      <c r="D58" s="15" t="s">
        <v>406</v>
      </c>
      <c r="E58" s="35" t="s">
        <v>446</v>
      </c>
      <c r="F58" s="15" t="s">
        <v>15</v>
      </c>
      <c r="G58" s="15">
        <v>75</v>
      </c>
      <c r="H58" s="15" t="s">
        <v>16</v>
      </c>
      <c r="I58" s="6">
        <f t="shared" si="0"/>
        <v>3.75</v>
      </c>
      <c r="J58" s="28" t="s">
        <v>100</v>
      </c>
      <c r="K58" s="28">
        <v>100</v>
      </c>
      <c r="L58" s="64">
        <v>5.5</v>
      </c>
      <c r="M58" s="32">
        <f t="shared" si="1"/>
        <v>0.75</v>
      </c>
      <c r="N58" s="17"/>
      <c r="O58" s="24" t="s">
        <v>35</v>
      </c>
      <c r="P58" s="28"/>
      <c r="Q58">
        <f t="shared" si="2"/>
        <v>75</v>
      </c>
      <c r="R58">
        <f t="shared" si="3"/>
        <v>100</v>
      </c>
      <c r="S58">
        <f t="shared" si="4"/>
        <v>0.75</v>
      </c>
      <c r="T58">
        <f t="shared" si="5"/>
        <v>281.25</v>
      </c>
      <c r="U58">
        <f t="shared" si="6"/>
        <v>281.25</v>
      </c>
      <c r="V58">
        <f t="shared" ref="V58:V59" si="8">I58*2</f>
        <v>7.5</v>
      </c>
    </row>
    <row r="59" spans="1:22" x14ac:dyDescent="0.3">
      <c r="A59" s="13">
        <v>44949</v>
      </c>
      <c r="B59" s="14" t="s">
        <v>397</v>
      </c>
      <c r="C59" s="15" t="s">
        <v>12</v>
      </c>
      <c r="D59" s="15" t="s">
        <v>406</v>
      </c>
      <c r="E59" s="35" t="s">
        <v>446</v>
      </c>
      <c r="F59" s="15" t="s">
        <v>15</v>
      </c>
      <c r="G59" s="15">
        <v>75</v>
      </c>
      <c r="H59" s="15" t="s">
        <v>16</v>
      </c>
      <c r="I59" s="6">
        <f t="shared" si="0"/>
        <v>3.75</v>
      </c>
      <c r="J59" s="28" t="s">
        <v>100</v>
      </c>
      <c r="K59" s="28">
        <v>100</v>
      </c>
      <c r="L59" s="64">
        <v>5.5</v>
      </c>
      <c r="M59" s="32">
        <f t="shared" si="1"/>
        <v>0.75</v>
      </c>
      <c r="N59" s="17"/>
      <c r="O59" s="24" t="s">
        <v>35</v>
      </c>
      <c r="P59" s="28"/>
      <c r="Q59">
        <f t="shared" si="2"/>
        <v>75</v>
      </c>
      <c r="R59">
        <f t="shared" si="3"/>
        <v>100</v>
      </c>
      <c r="S59">
        <f t="shared" si="4"/>
        <v>0.75</v>
      </c>
      <c r="T59">
        <f t="shared" si="5"/>
        <v>281.25</v>
      </c>
      <c r="U59">
        <f t="shared" si="6"/>
        <v>281.25</v>
      </c>
      <c r="V59">
        <f t="shared" si="8"/>
        <v>7.5</v>
      </c>
    </row>
    <row r="60" spans="1:22" ht="28.8" x14ac:dyDescent="0.3">
      <c r="A60" s="13">
        <v>44950</v>
      </c>
      <c r="B60" s="14" t="s">
        <v>397</v>
      </c>
      <c r="C60" s="15" t="s">
        <v>20</v>
      </c>
      <c r="D60" s="15" t="s">
        <v>406</v>
      </c>
      <c r="E60" s="35" t="s">
        <v>453</v>
      </c>
      <c r="F60" s="15" t="s">
        <v>15</v>
      </c>
      <c r="G60" s="15">
        <v>75</v>
      </c>
      <c r="H60" s="15" t="s">
        <v>16</v>
      </c>
      <c r="I60" s="6">
        <f t="shared" si="0"/>
        <v>3.75</v>
      </c>
      <c r="J60" s="37" t="s">
        <v>408</v>
      </c>
      <c r="K60" s="37">
        <v>100</v>
      </c>
      <c r="L60" s="64">
        <v>5.5</v>
      </c>
      <c r="M60" s="32">
        <f t="shared" si="1"/>
        <v>0.75</v>
      </c>
      <c r="N60" s="24" t="s">
        <v>35</v>
      </c>
      <c r="O60" s="24" t="s">
        <v>35</v>
      </c>
      <c r="P60" s="29" t="s">
        <v>36</v>
      </c>
      <c r="Q60">
        <f t="shared" si="2"/>
        <v>75</v>
      </c>
      <c r="R60">
        <f t="shared" si="3"/>
        <v>100</v>
      </c>
      <c r="S60">
        <f t="shared" si="4"/>
        <v>0.75</v>
      </c>
      <c r="T60">
        <f t="shared" si="5"/>
        <v>281.25</v>
      </c>
      <c r="U60">
        <f t="shared" si="6"/>
        <v>281.25</v>
      </c>
      <c r="V60">
        <f t="shared" si="7"/>
        <v>3.75</v>
      </c>
    </row>
    <row r="61" spans="1:22" x14ac:dyDescent="0.3">
      <c r="A61" s="13">
        <v>44950</v>
      </c>
      <c r="B61" s="14" t="s">
        <v>397</v>
      </c>
      <c r="C61" s="15" t="s">
        <v>12</v>
      </c>
      <c r="D61" s="15" t="s">
        <v>406</v>
      </c>
      <c r="E61" s="35" t="s">
        <v>455</v>
      </c>
      <c r="F61" s="15" t="s">
        <v>15</v>
      </c>
      <c r="G61" s="15">
        <v>75</v>
      </c>
      <c r="H61" s="15" t="s">
        <v>16</v>
      </c>
      <c r="I61" s="6">
        <f t="shared" si="0"/>
        <v>3.75</v>
      </c>
      <c r="J61" s="28" t="s">
        <v>100</v>
      </c>
      <c r="K61" s="28">
        <v>100</v>
      </c>
      <c r="L61" s="64">
        <v>5.5</v>
      </c>
      <c r="M61" s="32">
        <f t="shared" si="1"/>
        <v>0.75</v>
      </c>
      <c r="N61" s="17"/>
      <c r="O61" s="24" t="s">
        <v>35</v>
      </c>
      <c r="P61" s="28"/>
      <c r="Q61">
        <f t="shared" si="2"/>
        <v>75</v>
      </c>
      <c r="R61">
        <f t="shared" si="3"/>
        <v>100</v>
      </c>
      <c r="S61">
        <f t="shared" si="4"/>
        <v>0.75</v>
      </c>
      <c r="T61">
        <f t="shared" si="5"/>
        <v>281.25</v>
      </c>
      <c r="U61">
        <f t="shared" si="6"/>
        <v>281.25</v>
      </c>
      <c r="V61">
        <f>I61*2</f>
        <v>7.5</v>
      </c>
    </row>
    <row r="62" spans="1:22" ht="28.8" x14ac:dyDescent="0.3">
      <c r="A62" s="13">
        <v>44951</v>
      </c>
      <c r="B62" s="14" t="s">
        <v>397</v>
      </c>
      <c r="C62" s="15" t="s">
        <v>12</v>
      </c>
      <c r="D62" s="15" t="s">
        <v>406</v>
      </c>
      <c r="E62" s="35" t="s">
        <v>456</v>
      </c>
      <c r="F62" s="15" t="s">
        <v>15</v>
      </c>
      <c r="G62" s="15">
        <v>75</v>
      </c>
      <c r="H62" s="15" t="s">
        <v>16</v>
      </c>
      <c r="I62" s="6">
        <f t="shared" si="0"/>
        <v>3.75</v>
      </c>
      <c r="J62" s="37" t="s">
        <v>408</v>
      </c>
      <c r="K62" s="37">
        <v>100</v>
      </c>
      <c r="L62" s="64">
        <v>5.5</v>
      </c>
      <c r="M62" s="32">
        <f t="shared" si="1"/>
        <v>0.75</v>
      </c>
      <c r="N62" s="24" t="s">
        <v>35</v>
      </c>
      <c r="O62" s="24" t="s">
        <v>35</v>
      </c>
      <c r="P62" s="29" t="s">
        <v>36</v>
      </c>
      <c r="Q62">
        <f t="shared" si="2"/>
        <v>75</v>
      </c>
      <c r="R62">
        <f t="shared" si="3"/>
        <v>100</v>
      </c>
      <c r="S62">
        <f t="shared" si="4"/>
        <v>0.75</v>
      </c>
      <c r="T62">
        <f t="shared" si="5"/>
        <v>281.25</v>
      </c>
      <c r="U62">
        <f t="shared" si="6"/>
        <v>281.25</v>
      </c>
      <c r="V62">
        <f t="shared" si="7"/>
        <v>3.75</v>
      </c>
    </row>
    <row r="63" spans="1:22" ht="28.8" x14ac:dyDescent="0.3">
      <c r="A63" s="13">
        <v>44952</v>
      </c>
      <c r="B63" s="14" t="s">
        <v>397</v>
      </c>
      <c r="C63" s="15" t="s">
        <v>12</v>
      </c>
      <c r="D63" s="15" t="s">
        <v>406</v>
      </c>
      <c r="E63" s="35" t="s">
        <v>456</v>
      </c>
      <c r="F63" s="15" t="s">
        <v>15</v>
      </c>
      <c r="G63" s="15">
        <v>75</v>
      </c>
      <c r="H63" s="15" t="s">
        <v>16</v>
      </c>
      <c r="I63" s="6">
        <f t="shared" si="0"/>
        <v>3.75</v>
      </c>
      <c r="J63" s="37" t="s">
        <v>408</v>
      </c>
      <c r="K63" s="37">
        <v>100</v>
      </c>
      <c r="L63" s="64">
        <v>5.5</v>
      </c>
      <c r="M63" s="32">
        <f t="shared" si="1"/>
        <v>0.75</v>
      </c>
      <c r="N63" s="24" t="s">
        <v>35</v>
      </c>
      <c r="O63" s="24" t="s">
        <v>35</v>
      </c>
      <c r="P63" s="29" t="s">
        <v>36</v>
      </c>
      <c r="Q63">
        <f t="shared" si="2"/>
        <v>75</v>
      </c>
      <c r="R63">
        <f t="shared" si="3"/>
        <v>100</v>
      </c>
      <c r="S63">
        <f t="shared" si="4"/>
        <v>0.75</v>
      </c>
      <c r="T63">
        <f t="shared" si="5"/>
        <v>281.25</v>
      </c>
      <c r="U63">
        <f t="shared" si="6"/>
        <v>281.25</v>
      </c>
      <c r="V63">
        <f t="shared" si="7"/>
        <v>3.75</v>
      </c>
    </row>
    <row r="64" spans="1:22" ht="28.8" x14ac:dyDescent="0.3">
      <c r="A64" s="13">
        <v>44953</v>
      </c>
      <c r="B64" s="14" t="s">
        <v>397</v>
      </c>
      <c r="C64" s="15" t="s">
        <v>12</v>
      </c>
      <c r="D64" s="15" t="s">
        <v>406</v>
      </c>
      <c r="E64" s="35" t="s">
        <v>456</v>
      </c>
      <c r="F64" s="15" t="s">
        <v>15</v>
      </c>
      <c r="G64" s="15">
        <v>75</v>
      </c>
      <c r="H64" s="15" t="s">
        <v>16</v>
      </c>
      <c r="I64" s="6">
        <f t="shared" si="0"/>
        <v>3.75</v>
      </c>
      <c r="J64" s="37" t="s">
        <v>408</v>
      </c>
      <c r="K64" s="37">
        <v>100</v>
      </c>
      <c r="L64" s="64">
        <v>5.5</v>
      </c>
      <c r="M64" s="32">
        <f t="shared" si="1"/>
        <v>0.75</v>
      </c>
      <c r="N64" s="24" t="s">
        <v>35</v>
      </c>
      <c r="O64" s="24" t="s">
        <v>35</v>
      </c>
      <c r="P64" s="29" t="s">
        <v>36</v>
      </c>
      <c r="Q64">
        <f t="shared" si="2"/>
        <v>75</v>
      </c>
      <c r="R64">
        <f t="shared" si="3"/>
        <v>100</v>
      </c>
      <c r="S64">
        <f t="shared" si="4"/>
        <v>0.75</v>
      </c>
      <c r="T64">
        <f t="shared" si="5"/>
        <v>281.25</v>
      </c>
      <c r="U64">
        <f t="shared" si="6"/>
        <v>281.25</v>
      </c>
      <c r="V64">
        <f t="shared" si="7"/>
        <v>3.75</v>
      </c>
    </row>
    <row r="67" spans="1:9" ht="115.2" x14ac:dyDescent="0.3">
      <c r="B67" s="85" t="s">
        <v>615</v>
      </c>
      <c r="C67" s="80" t="s">
        <v>558</v>
      </c>
      <c r="D67" s="80" t="s">
        <v>559</v>
      </c>
      <c r="E67" s="81" t="s">
        <v>560</v>
      </c>
      <c r="F67" s="82" t="s">
        <v>561</v>
      </c>
      <c r="G67" s="83" t="s">
        <v>562</v>
      </c>
      <c r="H67" s="84" t="s">
        <v>563</v>
      </c>
    </row>
    <row r="68" spans="1:9" x14ac:dyDescent="0.3">
      <c r="A68" s="70" t="s">
        <v>616</v>
      </c>
      <c r="B68">
        <f>SUM(V2:V31)</f>
        <v>172.75</v>
      </c>
      <c r="C68">
        <f>SUM(U15:U28)/(SUM($I$2:$I$15))</f>
        <v>45.346820809248555</v>
      </c>
      <c r="D68">
        <f>SUM(T15:T28)/(SUM($I$2:$I$15))</f>
        <v>45.346820809248555</v>
      </c>
      <c r="E68" t="e">
        <f>(($B$55*5.5*AVERAGE(G15:G28))/(280*AVERAGE($M$2:$M$15)*($B$55/280)))</f>
        <v>#VALUE!</v>
      </c>
      <c r="F68">
        <f>((B68*5.5*AVERAGE(Q15:Q28))/(280*AVERAGE(S15:S28)*(B68/280)))</f>
        <v>453.125</v>
      </c>
      <c r="G68" t="e">
        <f>(($B$55*5.5*C$55)/(280*AVERAGE($M$2:$M$15)*($B$55/280)))</f>
        <v>#VALUE!</v>
      </c>
      <c r="H68" t="e">
        <f>(($B$55*5.5*D$55)/(280*AVERAGE($M$2:$M$15)*($B$55/280)))</f>
        <v>#VALUE!</v>
      </c>
    </row>
    <row r="69" spans="1:9" x14ac:dyDescent="0.3">
      <c r="A69" s="70" t="s">
        <v>617</v>
      </c>
      <c r="B69">
        <f>SUM(V32:V38)</f>
        <v>21.25</v>
      </c>
      <c r="C69">
        <f>SUM(U29:U44)/(SUM($I$16:$I$31))</f>
        <v>39.739130434782609</v>
      </c>
      <c r="D69">
        <f>SUM(T29:T44)/(SUM($I$16:$I$31))</f>
        <v>39.739130434782609</v>
      </c>
      <c r="E69" t="e">
        <f>(($B$56*5.5*AVERAGE(G29:G44))/(280*AVERAGE($M$16:$M$31)*($B$56/280)))</f>
        <v>#VALUE!</v>
      </c>
      <c r="F69">
        <f>((B69*5.5*AVERAGE(Q29:Q44))/(280*AVERAGE(S29:S44)*(B69/280)))</f>
        <v>477.29211087420055</v>
      </c>
      <c r="G69" t="e">
        <f>(($B$56*5.5*C$56)/(280*AVERAGE($M$16:$M$31)*($B$56/280)))</f>
        <v>#VALUE!</v>
      </c>
      <c r="H69" t="e">
        <f>(($B$56*5.5*D$56)/(280*AVERAGE($M$16:$M$31)*($B$56/280)))</f>
        <v>#VALUE!</v>
      </c>
    </row>
    <row r="70" spans="1:9" x14ac:dyDescent="0.3">
      <c r="A70" s="70" t="s">
        <v>618</v>
      </c>
      <c r="B70">
        <f>SUM(V45:V64)</f>
        <v>99.75</v>
      </c>
      <c r="C70">
        <f>SUM(U45:U64)/(SUM($I$32:$I$51))</f>
        <v>60.498194945848375</v>
      </c>
      <c r="D70">
        <f>SUM(T45:T64)/(SUM($I$32:$I$51))</f>
        <v>60.498194945848375</v>
      </c>
      <c r="E70" t="e">
        <f>(($B$57*5.5*AVERAGE(G45:G64))/(160*AVERAGE($M$32:$M$51)*($B$57/160)))</f>
        <v>#VALUE!</v>
      </c>
      <c r="F70">
        <f>((B70*5.5*AVERAGE(Q45:Q64))/(280*AVERAGE(S45:S64)*(B70/280)))</f>
        <v>516.83417085427129</v>
      </c>
      <c r="G70" t="e">
        <f>(($B$57*5.5*C$57)/(160*AVERAGE($M$32:$M$51)*($B$57/160)))</f>
        <v>#VALUE!</v>
      </c>
      <c r="H70" t="e">
        <f>(($B$57*5.5*D$57)/(160*AVERAGE($M$32:$M$51)*($B$57/160)))</f>
        <v>#VALUE!</v>
      </c>
    </row>
    <row r="73" spans="1:9" ht="15" thickBot="1" x14ac:dyDescent="0.35">
      <c r="A73" s="70" t="s">
        <v>619</v>
      </c>
      <c r="B73" s="47" t="s">
        <v>620</v>
      </c>
      <c r="C73" s="125" t="s">
        <v>588</v>
      </c>
      <c r="D73" s="56" t="s">
        <v>589</v>
      </c>
      <c r="E73" s="124" t="s">
        <v>621</v>
      </c>
      <c r="F73" s="56" t="s">
        <v>590</v>
      </c>
      <c r="G73" s="125" t="s">
        <v>622</v>
      </c>
      <c r="H73" s="125" t="s">
        <v>623</v>
      </c>
      <c r="I73" s="125" t="s">
        <v>624</v>
      </c>
    </row>
    <row r="74" spans="1:9" x14ac:dyDescent="0.3">
      <c r="A74" s="260" t="s">
        <v>11</v>
      </c>
      <c r="B74" s="263">
        <f>$B68/(7*40)</f>
        <v>0.61696428571428574</v>
      </c>
      <c r="C74" s="126">
        <v>1</v>
      </c>
      <c r="D74" s="112" t="s">
        <v>593</v>
      </c>
      <c r="E74" s="118">
        <f>SUM($V2:$V4)/40</f>
        <v>0.49375000000000002</v>
      </c>
      <c r="G74">
        <f>E74*40</f>
        <v>19.75</v>
      </c>
      <c r="H74">
        <f>V3</f>
        <v>3.75</v>
      </c>
      <c r="I74">
        <f>G74-H74</f>
        <v>16</v>
      </c>
    </row>
    <row r="75" spans="1:9" x14ac:dyDescent="0.3">
      <c r="A75" s="261"/>
      <c r="B75" s="264"/>
      <c r="C75" s="127">
        <v>2</v>
      </c>
      <c r="D75" s="6" t="s">
        <v>594</v>
      </c>
      <c r="E75" s="119">
        <f>SUM($V5:$V7)/40</f>
        <v>0.49375000000000002</v>
      </c>
      <c r="G75">
        <f t="shared" ref="G75:G93" si="9">E75*40</f>
        <v>19.75</v>
      </c>
      <c r="H75">
        <f>V6</f>
        <v>3.75</v>
      </c>
      <c r="I75">
        <f t="shared" ref="I75:I93" si="10">G75-H75</f>
        <v>16</v>
      </c>
    </row>
    <row r="76" spans="1:9" x14ac:dyDescent="0.3">
      <c r="A76" s="261"/>
      <c r="B76" s="264"/>
      <c r="C76" s="127">
        <v>3</v>
      </c>
      <c r="D76" s="6" t="s">
        <v>595</v>
      </c>
      <c r="E76" s="119">
        <f>SUM($V8:$V13)/40</f>
        <v>0.88124999999999998</v>
      </c>
      <c r="G76">
        <f t="shared" si="9"/>
        <v>35.25</v>
      </c>
      <c r="H76">
        <f>SUM(V9:V12)</f>
        <v>19.25</v>
      </c>
      <c r="I76">
        <f t="shared" si="10"/>
        <v>16</v>
      </c>
    </row>
    <row r="77" spans="1:9" x14ac:dyDescent="0.3">
      <c r="A77" s="261"/>
      <c r="B77" s="264"/>
      <c r="C77" s="127">
        <v>4</v>
      </c>
      <c r="D77" s="6" t="s">
        <v>596</v>
      </c>
      <c r="E77" s="119">
        <f>SUM($V14:$V17)/40</f>
        <v>0.56874999999999998</v>
      </c>
      <c r="G77">
        <f t="shared" si="9"/>
        <v>22.75</v>
      </c>
      <c r="H77">
        <f>V15</f>
        <v>3.75</v>
      </c>
      <c r="I77">
        <f t="shared" si="10"/>
        <v>19</v>
      </c>
    </row>
    <row r="78" spans="1:9" x14ac:dyDescent="0.3">
      <c r="A78" s="261"/>
      <c r="B78" s="264"/>
      <c r="C78" s="127">
        <v>5</v>
      </c>
      <c r="D78" s="6" t="s">
        <v>597</v>
      </c>
      <c r="E78" s="119">
        <f>SUM($V18:$V23)/40</f>
        <v>0.7</v>
      </c>
      <c r="G78">
        <f t="shared" si="9"/>
        <v>28</v>
      </c>
      <c r="H78">
        <v>0</v>
      </c>
      <c r="I78">
        <f t="shared" si="10"/>
        <v>28</v>
      </c>
    </row>
    <row r="79" spans="1:9" x14ac:dyDescent="0.3">
      <c r="A79" s="261"/>
      <c r="B79" s="264"/>
      <c r="C79" s="127">
        <v>6</v>
      </c>
      <c r="D79" s="6" t="s">
        <v>598</v>
      </c>
      <c r="E79" s="119">
        <f>SUM($V24:$V28)/40</f>
        <v>0.6875</v>
      </c>
      <c r="G79">
        <f t="shared" si="9"/>
        <v>27.5</v>
      </c>
      <c r="H79">
        <f>SUM(V25:V27)</f>
        <v>11.5</v>
      </c>
      <c r="I79">
        <f t="shared" si="10"/>
        <v>16</v>
      </c>
    </row>
    <row r="80" spans="1:9" x14ac:dyDescent="0.3">
      <c r="A80" s="261"/>
      <c r="B80" s="264"/>
      <c r="C80" s="127">
        <v>7</v>
      </c>
      <c r="D80" s="6" t="s">
        <v>599</v>
      </c>
      <c r="E80" s="119">
        <f>SUM($V29:$V31)/40</f>
        <v>0.49375000000000002</v>
      </c>
      <c r="G80">
        <f t="shared" si="9"/>
        <v>19.75</v>
      </c>
      <c r="H80">
        <f>V30</f>
        <v>3.75</v>
      </c>
      <c r="I80">
        <f t="shared" si="10"/>
        <v>16</v>
      </c>
    </row>
    <row r="81" spans="1:9" ht="15" thickBot="1" x14ac:dyDescent="0.35">
      <c r="A81" s="262"/>
      <c r="B81" s="265"/>
      <c r="C81" s="128">
        <v>8</v>
      </c>
      <c r="D81" s="113" t="s">
        <v>600</v>
      </c>
      <c r="E81" s="136">
        <f>0/40</f>
        <v>0</v>
      </c>
      <c r="F81" s="56" t="s">
        <v>601</v>
      </c>
      <c r="G81">
        <f t="shared" si="9"/>
        <v>0</v>
      </c>
      <c r="H81">
        <v>0</v>
      </c>
      <c r="I81">
        <f t="shared" si="10"/>
        <v>0</v>
      </c>
    </row>
    <row r="82" spans="1:9" x14ac:dyDescent="0.3">
      <c r="A82" s="266" t="s">
        <v>246</v>
      </c>
      <c r="B82" s="269">
        <f>$B69/(7*40)</f>
        <v>7.5892857142857137E-2</v>
      </c>
      <c r="C82" s="129">
        <v>1</v>
      </c>
      <c r="D82" s="114" t="s">
        <v>602</v>
      </c>
      <c r="E82" s="120">
        <f>0/40</f>
        <v>0</v>
      </c>
      <c r="G82">
        <f t="shared" si="9"/>
        <v>0</v>
      </c>
      <c r="H82">
        <v>0</v>
      </c>
      <c r="I82">
        <f t="shared" si="10"/>
        <v>0</v>
      </c>
    </row>
    <row r="83" spans="1:9" x14ac:dyDescent="0.3">
      <c r="A83" s="267"/>
      <c r="B83" s="270"/>
      <c r="C83" s="130">
        <v>2</v>
      </c>
      <c r="D83" s="55" t="s">
        <v>603</v>
      </c>
      <c r="E83" s="121">
        <f>0/40</f>
        <v>0</v>
      </c>
      <c r="G83">
        <f t="shared" si="9"/>
        <v>0</v>
      </c>
      <c r="H83">
        <v>0</v>
      </c>
      <c r="I83">
        <f t="shared" si="10"/>
        <v>0</v>
      </c>
    </row>
    <row r="84" spans="1:9" x14ac:dyDescent="0.3">
      <c r="A84" s="267"/>
      <c r="B84" s="270"/>
      <c r="C84" s="130">
        <v>3</v>
      </c>
      <c r="D84" s="55" t="s">
        <v>604</v>
      </c>
      <c r="E84" s="121">
        <f>SUM($V32:$V33)/40</f>
        <v>0.15</v>
      </c>
      <c r="G84">
        <f t="shared" si="9"/>
        <v>6</v>
      </c>
      <c r="H84">
        <v>0</v>
      </c>
      <c r="I84">
        <f t="shared" si="10"/>
        <v>6</v>
      </c>
    </row>
    <row r="85" spans="1:9" x14ac:dyDescent="0.3">
      <c r="A85" s="267"/>
      <c r="B85" s="270"/>
      <c r="C85" s="130">
        <v>4</v>
      </c>
      <c r="D85" s="55" t="s">
        <v>605</v>
      </c>
      <c r="E85" s="121">
        <f>SUM($V34:$V35)/40</f>
        <v>0.15</v>
      </c>
      <c r="G85">
        <f t="shared" si="9"/>
        <v>6</v>
      </c>
      <c r="H85">
        <v>0</v>
      </c>
      <c r="I85">
        <f t="shared" si="10"/>
        <v>6</v>
      </c>
    </row>
    <row r="86" spans="1:9" x14ac:dyDescent="0.3">
      <c r="A86" s="267"/>
      <c r="B86" s="270"/>
      <c r="C86" s="130">
        <v>5</v>
      </c>
      <c r="D86" s="55" t="s">
        <v>606</v>
      </c>
      <c r="E86" s="121">
        <f>SUM($V37:$V38)/40</f>
        <v>0.1875</v>
      </c>
      <c r="G86">
        <f t="shared" si="9"/>
        <v>7.5</v>
      </c>
      <c r="H86">
        <v>0</v>
      </c>
      <c r="I86">
        <f t="shared" si="10"/>
        <v>7.5</v>
      </c>
    </row>
    <row r="87" spans="1:9" x14ac:dyDescent="0.3">
      <c r="A87" s="267"/>
      <c r="B87" s="270"/>
      <c r="C87" s="130">
        <v>6</v>
      </c>
      <c r="D87" s="55" t="s">
        <v>607</v>
      </c>
      <c r="E87" s="121">
        <f>SUM($V36:$V38)/40</f>
        <v>0.23125000000000001</v>
      </c>
      <c r="G87">
        <f t="shared" si="9"/>
        <v>9.25</v>
      </c>
      <c r="H87">
        <v>0</v>
      </c>
      <c r="I87">
        <f t="shared" si="10"/>
        <v>9.25</v>
      </c>
    </row>
    <row r="88" spans="1:9" x14ac:dyDescent="0.3">
      <c r="A88" s="267"/>
      <c r="B88" s="270"/>
      <c r="C88" s="130">
        <v>7</v>
      </c>
      <c r="D88" s="55" t="s">
        <v>608</v>
      </c>
      <c r="E88" s="121">
        <f>0/40</f>
        <v>0</v>
      </c>
      <c r="G88">
        <f t="shared" si="9"/>
        <v>0</v>
      </c>
      <c r="H88">
        <v>0</v>
      </c>
      <c r="I88">
        <f t="shared" si="10"/>
        <v>0</v>
      </c>
    </row>
    <row r="89" spans="1:9" ht="15" thickBot="1" x14ac:dyDescent="0.35">
      <c r="A89" s="268"/>
      <c r="B89" s="271"/>
      <c r="C89" s="131">
        <v>8</v>
      </c>
      <c r="D89" s="115" t="s">
        <v>609</v>
      </c>
      <c r="E89" s="135">
        <f>0/40</f>
        <v>0</v>
      </c>
      <c r="F89" s="56" t="s">
        <v>601</v>
      </c>
      <c r="G89">
        <f t="shared" si="9"/>
        <v>0</v>
      </c>
      <c r="H89">
        <v>0</v>
      </c>
      <c r="I89">
        <f t="shared" si="10"/>
        <v>0</v>
      </c>
    </row>
    <row r="90" spans="1:9" x14ac:dyDescent="0.3">
      <c r="A90" s="272" t="s">
        <v>397</v>
      </c>
      <c r="B90" s="275">
        <f>$B70/(4*40)</f>
        <v>0.62343749999999998</v>
      </c>
      <c r="C90" s="132">
        <v>1</v>
      </c>
      <c r="D90" s="116" t="s">
        <v>610</v>
      </c>
      <c r="E90" s="122">
        <f>SUM($V39:$V46)/40</f>
        <v>0.93125000000000002</v>
      </c>
      <c r="G90">
        <f t="shared" si="9"/>
        <v>37.25</v>
      </c>
      <c r="H90">
        <v>0</v>
      </c>
      <c r="I90">
        <f t="shared" si="10"/>
        <v>37.25</v>
      </c>
    </row>
    <row r="91" spans="1:9" x14ac:dyDescent="0.3">
      <c r="A91" s="273"/>
      <c r="B91" s="276"/>
      <c r="C91" s="133">
        <v>2</v>
      </c>
      <c r="D91" s="111" t="s">
        <v>611</v>
      </c>
      <c r="E91" s="123">
        <f>SUM($V47:$V58)/40</f>
        <v>1.5625</v>
      </c>
      <c r="G91">
        <f t="shared" si="9"/>
        <v>62.5</v>
      </c>
      <c r="H91">
        <v>0</v>
      </c>
      <c r="I91">
        <f t="shared" si="10"/>
        <v>62.5</v>
      </c>
    </row>
    <row r="92" spans="1:9" x14ac:dyDescent="0.3">
      <c r="A92" s="273"/>
      <c r="B92" s="276"/>
      <c r="C92" s="133">
        <v>3</v>
      </c>
      <c r="D92" s="111" t="s">
        <v>612</v>
      </c>
      <c r="E92" s="123">
        <f>SUM($V59:$V64)/40</f>
        <v>0.75</v>
      </c>
      <c r="G92">
        <f t="shared" si="9"/>
        <v>30</v>
      </c>
      <c r="H92">
        <v>0</v>
      </c>
      <c r="I92">
        <f t="shared" si="10"/>
        <v>30</v>
      </c>
    </row>
    <row r="93" spans="1:9" ht="15" thickBot="1" x14ac:dyDescent="0.35">
      <c r="A93" s="274"/>
      <c r="B93" s="277"/>
      <c r="C93" s="134">
        <v>4</v>
      </c>
      <c r="D93" s="117" t="s">
        <v>613</v>
      </c>
      <c r="E93" s="123">
        <f>0/40</f>
        <v>0</v>
      </c>
      <c r="G93">
        <f t="shared" si="9"/>
        <v>0</v>
      </c>
      <c r="H93">
        <v>0</v>
      </c>
      <c r="I93">
        <f t="shared" si="10"/>
        <v>0</v>
      </c>
    </row>
  </sheetData>
  <autoFilter ref="A1:U64" xr:uid="{4308B3DB-0F7C-3E4A-8BDD-7539BEF8466A}"/>
  <mergeCells count="6">
    <mergeCell ref="A74:A81"/>
    <mergeCell ref="B74:B81"/>
    <mergeCell ref="A82:A89"/>
    <mergeCell ref="B82:B89"/>
    <mergeCell ref="A90:A93"/>
    <mergeCell ref="B90:B9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CB37D-9C3A-8349-B27E-D0615E9D1442}">
  <dimension ref="A1:U80"/>
  <sheetViews>
    <sheetView topLeftCell="A51" workbookViewId="0">
      <selection activeCell="G55" sqref="G55"/>
    </sheetView>
  </sheetViews>
  <sheetFormatPr defaultColWidth="11.44140625" defaultRowHeight="14.4" x14ac:dyDescent="0.3"/>
  <cols>
    <col min="1" max="1" width="39.33203125" customWidth="1"/>
    <col min="2" max="2" width="10" bestFit="1" customWidth="1"/>
    <col min="3" max="3" width="28.33203125" bestFit="1" customWidth="1"/>
    <col min="4" max="4" width="28.109375" customWidth="1"/>
    <col min="5" max="5" width="42.44140625" customWidth="1"/>
    <col min="6" max="6" width="32.77734375" bestFit="1" customWidth="1"/>
    <col min="7" max="7" width="19" customWidth="1"/>
    <col min="8" max="8" width="18.33203125" customWidth="1"/>
    <col min="9" max="9" width="10.6640625" customWidth="1"/>
    <col min="10" max="13" width="30.109375" customWidth="1"/>
    <col min="14" max="14" width="38.44140625" customWidth="1"/>
    <col min="15" max="15" width="43.44140625" customWidth="1"/>
    <col min="16" max="16" width="61.44140625" customWidth="1"/>
    <col min="17" max="17" width="16.6640625" customWidth="1"/>
    <col min="18" max="18" width="19.33203125" customWidth="1"/>
  </cols>
  <sheetData>
    <row r="1" spans="1:21" ht="100.8" x14ac:dyDescent="0.3">
      <c r="A1" s="2" t="s">
        <v>0</v>
      </c>
      <c r="B1" s="2" t="s">
        <v>1</v>
      </c>
      <c r="C1" s="3" t="s">
        <v>2</v>
      </c>
      <c r="D1" s="3" t="s">
        <v>3</v>
      </c>
      <c r="E1" s="63" t="s">
        <v>4</v>
      </c>
      <c r="F1" s="3" t="s">
        <v>5</v>
      </c>
      <c r="G1" s="3" t="s">
        <v>6</v>
      </c>
      <c r="H1" s="3" t="s">
        <v>7</v>
      </c>
      <c r="I1" s="3" t="s">
        <v>550</v>
      </c>
      <c r="J1" s="63" t="s">
        <v>8</v>
      </c>
      <c r="K1" s="63" t="s">
        <v>547</v>
      </c>
      <c r="L1" s="63" t="s">
        <v>548</v>
      </c>
      <c r="M1" s="63" t="s">
        <v>549</v>
      </c>
      <c r="N1" s="3" t="s">
        <v>5</v>
      </c>
      <c r="O1" s="71" t="s">
        <v>9</v>
      </c>
      <c r="P1" s="63" t="s">
        <v>10</v>
      </c>
      <c r="Q1" s="79" t="s">
        <v>625</v>
      </c>
      <c r="R1" s="79" t="s">
        <v>552</v>
      </c>
      <c r="S1" s="79" t="s">
        <v>553</v>
      </c>
      <c r="T1" s="79" t="s">
        <v>554</v>
      </c>
      <c r="U1" s="79" t="s">
        <v>555</v>
      </c>
    </row>
    <row r="2" spans="1:21" ht="28.8" x14ac:dyDescent="0.3">
      <c r="A2" s="4">
        <v>44809</v>
      </c>
      <c r="B2" s="5" t="s">
        <v>11</v>
      </c>
      <c r="C2" s="6" t="s">
        <v>20</v>
      </c>
      <c r="D2" s="6" t="s">
        <v>26</v>
      </c>
      <c r="E2" s="36" t="s">
        <v>27</v>
      </c>
      <c r="F2" s="6" t="s">
        <v>15</v>
      </c>
      <c r="G2" s="6">
        <v>60</v>
      </c>
      <c r="H2" s="66" t="s">
        <v>28</v>
      </c>
      <c r="I2" s="6">
        <f>H2*24</f>
        <v>8</v>
      </c>
      <c r="J2" s="37" t="s">
        <v>29</v>
      </c>
      <c r="K2" s="37">
        <v>100</v>
      </c>
      <c r="L2" s="37">
        <v>5.5</v>
      </c>
      <c r="M2" s="32">
        <f t="shared" ref="M2:M31" si="0">G2/K2</f>
        <v>0.6</v>
      </c>
      <c r="N2" s="22" t="s">
        <v>30</v>
      </c>
      <c r="O2" s="22" t="s">
        <v>30</v>
      </c>
      <c r="P2" s="31" t="s">
        <v>31</v>
      </c>
      <c r="Q2">
        <v>60</v>
      </c>
      <c r="R2">
        <v>100</v>
      </c>
      <c r="S2">
        <f>Q2/R2</f>
        <v>0.6</v>
      </c>
      <c r="T2">
        <f>Q2*I2</f>
        <v>480</v>
      </c>
      <c r="U2">
        <f>G2*I2</f>
        <v>480</v>
      </c>
    </row>
    <row r="3" spans="1:21" ht="28.8" x14ac:dyDescent="0.3">
      <c r="A3" s="4">
        <v>44812</v>
      </c>
      <c r="B3" s="5" t="s">
        <v>11</v>
      </c>
      <c r="C3" s="6" t="s">
        <v>20</v>
      </c>
      <c r="D3" s="6" t="s">
        <v>26</v>
      </c>
      <c r="E3" s="36" t="s">
        <v>56</v>
      </c>
      <c r="F3" s="6" t="s">
        <v>15</v>
      </c>
      <c r="G3" s="6">
        <v>60</v>
      </c>
      <c r="H3" s="66" t="s">
        <v>28</v>
      </c>
      <c r="I3" s="6">
        <f t="shared" ref="I3:I51" si="1">H3*24</f>
        <v>8</v>
      </c>
      <c r="J3" s="37" t="s">
        <v>29</v>
      </c>
      <c r="K3" s="37">
        <v>100</v>
      </c>
      <c r="L3" s="37">
        <v>5.5</v>
      </c>
      <c r="M3" s="32">
        <f t="shared" si="0"/>
        <v>0.6</v>
      </c>
      <c r="N3" s="22" t="s">
        <v>30</v>
      </c>
      <c r="O3" s="22" t="s">
        <v>30</v>
      </c>
      <c r="P3" s="31" t="s">
        <v>31</v>
      </c>
      <c r="Q3">
        <v>60</v>
      </c>
      <c r="R3">
        <v>100</v>
      </c>
      <c r="S3">
        <f t="shared" ref="S3:S51" si="2">Q3/R3</f>
        <v>0.6</v>
      </c>
      <c r="T3">
        <f t="shared" ref="T3:T51" si="3">Q3*I3</f>
        <v>480</v>
      </c>
      <c r="U3">
        <f t="shared" ref="U3:U51" si="4">G3*I3</f>
        <v>480</v>
      </c>
    </row>
    <row r="4" spans="1:21" ht="28.8" x14ac:dyDescent="0.3">
      <c r="A4" s="4">
        <v>44816</v>
      </c>
      <c r="B4" s="5" t="s">
        <v>11</v>
      </c>
      <c r="C4" s="6" t="s">
        <v>20</v>
      </c>
      <c r="D4" s="6" t="s">
        <v>26</v>
      </c>
      <c r="E4" s="36" t="s">
        <v>27</v>
      </c>
      <c r="F4" s="6" t="s">
        <v>15</v>
      </c>
      <c r="G4" s="6">
        <v>60</v>
      </c>
      <c r="H4" s="66" t="s">
        <v>28</v>
      </c>
      <c r="I4" s="6">
        <f t="shared" si="1"/>
        <v>8</v>
      </c>
      <c r="J4" s="37" t="s">
        <v>29</v>
      </c>
      <c r="K4" s="37">
        <v>100</v>
      </c>
      <c r="L4" s="37">
        <v>5.5</v>
      </c>
      <c r="M4" s="32">
        <f t="shared" si="0"/>
        <v>0.6</v>
      </c>
      <c r="N4" s="22" t="s">
        <v>30</v>
      </c>
      <c r="O4" s="22" t="s">
        <v>30</v>
      </c>
      <c r="P4" s="31" t="s">
        <v>31</v>
      </c>
      <c r="Q4">
        <v>60</v>
      </c>
      <c r="R4">
        <v>100</v>
      </c>
      <c r="S4">
        <f t="shared" si="2"/>
        <v>0.6</v>
      </c>
      <c r="T4">
        <f t="shared" si="3"/>
        <v>480</v>
      </c>
      <c r="U4">
        <f t="shared" si="4"/>
        <v>480</v>
      </c>
    </row>
    <row r="5" spans="1:21" ht="28.8" x14ac:dyDescent="0.3">
      <c r="A5" s="4">
        <v>44819</v>
      </c>
      <c r="B5" s="5" t="s">
        <v>11</v>
      </c>
      <c r="C5" s="6" t="s">
        <v>20</v>
      </c>
      <c r="D5" s="6" t="s">
        <v>26</v>
      </c>
      <c r="E5" s="36" t="s">
        <v>56</v>
      </c>
      <c r="F5" s="6" t="s">
        <v>15</v>
      </c>
      <c r="G5" s="6">
        <v>60</v>
      </c>
      <c r="H5" s="66" t="s">
        <v>28</v>
      </c>
      <c r="I5" s="6">
        <f t="shared" si="1"/>
        <v>8</v>
      </c>
      <c r="J5" s="37" t="s">
        <v>29</v>
      </c>
      <c r="K5" s="37">
        <v>100</v>
      </c>
      <c r="L5" s="37">
        <v>5.5</v>
      </c>
      <c r="M5" s="32">
        <f t="shared" si="0"/>
        <v>0.6</v>
      </c>
      <c r="N5" s="22" t="s">
        <v>30</v>
      </c>
      <c r="O5" s="22" t="s">
        <v>30</v>
      </c>
      <c r="P5" s="31" t="s">
        <v>31</v>
      </c>
      <c r="Q5">
        <v>60</v>
      </c>
      <c r="R5">
        <v>100</v>
      </c>
      <c r="S5">
        <f t="shared" si="2"/>
        <v>0.6</v>
      </c>
      <c r="T5">
        <f t="shared" si="3"/>
        <v>480</v>
      </c>
      <c r="U5">
        <f t="shared" si="4"/>
        <v>480</v>
      </c>
    </row>
    <row r="6" spans="1:21" ht="28.8" x14ac:dyDescent="0.3">
      <c r="A6" s="4">
        <v>44823</v>
      </c>
      <c r="B6" s="5" t="s">
        <v>11</v>
      </c>
      <c r="C6" s="6" t="s">
        <v>20</v>
      </c>
      <c r="D6" s="6" t="s">
        <v>26</v>
      </c>
      <c r="E6" s="36" t="s">
        <v>27</v>
      </c>
      <c r="F6" s="6" t="s">
        <v>15</v>
      </c>
      <c r="G6" s="6">
        <v>60</v>
      </c>
      <c r="H6" s="66" t="s">
        <v>28</v>
      </c>
      <c r="I6" s="6">
        <f t="shared" si="1"/>
        <v>8</v>
      </c>
      <c r="J6" s="37" t="s">
        <v>29</v>
      </c>
      <c r="K6" s="37">
        <v>100</v>
      </c>
      <c r="L6" s="37">
        <v>5.5</v>
      </c>
      <c r="M6" s="32">
        <f t="shared" si="0"/>
        <v>0.6</v>
      </c>
      <c r="N6" s="22" t="s">
        <v>30</v>
      </c>
      <c r="O6" s="22" t="s">
        <v>30</v>
      </c>
      <c r="P6" s="31" t="s">
        <v>31</v>
      </c>
      <c r="Q6">
        <v>60</v>
      </c>
      <c r="R6">
        <v>100</v>
      </c>
      <c r="S6">
        <f t="shared" si="2"/>
        <v>0.6</v>
      </c>
      <c r="T6">
        <f t="shared" si="3"/>
        <v>480</v>
      </c>
      <c r="U6">
        <f t="shared" si="4"/>
        <v>480</v>
      </c>
    </row>
    <row r="7" spans="1:21" ht="28.8" x14ac:dyDescent="0.3">
      <c r="A7" s="4">
        <v>44826</v>
      </c>
      <c r="B7" s="5" t="s">
        <v>11</v>
      </c>
      <c r="C7" s="6" t="s">
        <v>20</v>
      </c>
      <c r="D7" s="6" t="s">
        <v>26</v>
      </c>
      <c r="E7" s="36" t="s">
        <v>56</v>
      </c>
      <c r="F7" s="6" t="s">
        <v>15</v>
      </c>
      <c r="G7" s="6">
        <v>60</v>
      </c>
      <c r="H7" s="66" t="s">
        <v>28</v>
      </c>
      <c r="I7" s="6">
        <f t="shared" si="1"/>
        <v>8</v>
      </c>
      <c r="J7" s="37" t="s">
        <v>29</v>
      </c>
      <c r="K7" s="37">
        <v>100</v>
      </c>
      <c r="L7" s="37">
        <v>5.5</v>
      </c>
      <c r="M7" s="32">
        <f t="shared" si="0"/>
        <v>0.6</v>
      </c>
      <c r="N7" s="22" t="s">
        <v>30</v>
      </c>
      <c r="O7" s="22" t="s">
        <v>30</v>
      </c>
      <c r="P7" s="31" t="s">
        <v>31</v>
      </c>
      <c r="Q7">
        <v>60</v>
      </c>
      <c r="R7">
        <v>100</v>
      </c>
      <c r="S7">
        <f t="shared" si="2"/>
        <v>0.6</v>
      </c>
      <c r="T7">
        <f t="shared" si="3"/>
        <v>480</v>
      </c>
      <c r="U7">
        <f t="shared" si="4"/>
        <v>480</v>
      </c>
    </row>
    <row r="8" spans="1:21" ht="28.8" x14ac:dyDescent="0.3">
      <c r="A8" s="4">
        <v>44830</v>
      </c>
      <c r="B8" s="5" t="s">
        <v>11</v>
      </c>
      <c r="C8" s="6" t="s">
        <v>20</v>
      </c>
      <c r="D8" s="6" t="s">
        <v>26</v>
      </c>
      <c r="E8" s="36" t="s">
        <v>27</v>
      </c>
      <c r="F8" s="6" t="s">
        <v>15</v>
      </c>
      <c r="G8" s="6">
        <v>60</v>
      </c>
      <c r="H8" s="66" t="s">
        <v>28</v>
      </c>
      <c r="I8" s="6">
        <f t="shared" si="1"/>
        <v>8</v>
      </c>
      <c r="J8" s="37" t="s">
        <v>29</v>
      </c>
      <c r="K8" s="37">
        <v>100</v>
      </c>
      <c r="L8" s="37">
        <v>5.5</v>
      </c>
      <c r="M8" s="32">
        <f t="shared" si="0"/>
        <v>0.6</v>
      </c>
      <c r="N8" s="22" t="s">
        <v>30</v>
      </c>
      <c r="O8" s="22" t="s">
        <v>30</v>
      </c>
      <c r="P8" s="31" t="s">
        <v>31</v>
      </c>
      <c r="Q8">
        <v>60</v>
      </c>
      <c r="R8">
        <v>100</v>
      </c>
      <c r="S8">
        <f t="shared" si="2"/>
        <v>0.6</v>
      </c>
      <c r="T8">
        <f t="shared" si="3"/>
        <v>480</v>
      </c>
      <c r="U8">
        <f t="shared" si="4"/>
        <v>480</v>
      </c>
    </row>
    <row r="9" spans="1:21" ht="28.8" x14ac:dyDescent="0.3">
      <c r="A9" s="4">
        <v>44833</v>
      </c>
      <c r="B9" s="5" t="s">
        <v>11</v>
      </c>
      <c r="C9" s="6" t="s">
        <v>20</v>
      </c>
      <c r="D9" s="6" t="s">
        <v>26</v>
      </c>
      <c r="E9" s="36" t="s">
        <v>56</v>
      </c>
      <c r="F9" s="6" t="s">
        <v>15</v>
      </c>
      <c r="G9" s="6">
        <v>60</v>
      </c>
      <c r="H9" s="66" t="s">
        <v>28</v>
      </c>
      <c r="I9" s="6">
        <f t="shared" si="1"/>
        <v>8</v>
      </c>
      <c r="J9" s="37" t="s">
        <v>29</v>
      </c>
      <c r="K9" s="37">
        <v>100</v>
      </c>
      <c r="L9" s="37">
        <v>5.5</v>
      </c>
      <c r="M9" s="32">
        <f t="shared" si="0"/>
        <v>0.6</v>
      </c>
      <c r="N9" s="22" t="s">
        <v>30</v>
      </c>
      <c r="O9" s="22" t="s">
        <v>30</v>
      </c>
      <c r="P9" s="31" t="s">
        <v>31</v>
      </c>
      <c r="Q9">
        <v>60</v>
      </c>
      <c r="R9">
        <v>100</v>
      </c>
      <c r="S9">
        <f t="shared" si="2"/>
        <v>0.6</v>
      </c>
      <c r="T9">
        <f t="shared" si="3"/>
        <v>480</v>
      </c>
      <c r="U9">
        <f t="shared" si="4"/>
        <v>480</v>
      </c>
    </row>
    <row r="10" spans="1:21" ht="28.8" x14ac:dyDescent="0.3">
      <c r="A10" s="4">
        <v>44837</v>
      </c>
      <c r="B10" s="5" t="s">
        <v>11</v>
      </c>
      <c r="C10" s="6" t="s">
        <v>20</v>
      </c>
      <c r="D10" s="6" t="s">
        <v>26</v>
      </c>
      <c r="E10" s="36" t="s">
        <v>27</v>
      </c>
      <c r="F10" s="6" t="s">
        <v>15</v>
      </c>
      <c r="G10" s="6">
        <v>60</v>
      </c>
      <c r="H10" s="66" t="s">
        <v>28</v>
      </c>
      <c r="I10" s="6">
        <f t="shared" si="1"/>
        <v>8</v>
      </c>
      <c r="J10" s="37" t="s">
        <v>29</v>
      </c>
      <c r="K10" s="37">
        <v>100</v>
      </c>
      <c r="L10" s="37">
        <v>5.5</v>
      </c>
      <c r="M10" s="32">
        <f t="shared" si="0"/>
        <v>0.6</v>
      </c>
      <c r="N10" s="22" t="s">
        <v>30</v>
      </c>
      <c r="O10" s="22" t="s">
        <v>30</v>
      </c>
      <c r="P10" s="31" t="s">
        <v>31</v>
      </c>
      <c r="Q10">
        <v>60</v>
      </c>
      <c r="R10">
        <v>100</v>
      </c>
      <c r="S10">
        <f t="shared" si="2"/>
        <v>0.6</v>
      </c>
      <c r="T10">
        <f t="shared" si="3"/>
        <v>480</v>
      </c>
      <c r="U10">
        <f t="shared" si="4"/>
        <v>480</v>
      </c>
    </row>
    <row r="11" spans="1:21" ht="28.8" x14ac:dyDescent="0.3">
      <c r="A11" s="4">
        <v>44840</v>
      </c>
      <c r="B11" s="5" t="s">
        <v>11</v>
      </c>
      <c r="C11" s="6" t="s">
        <v>20</v>
      </c>
      <c r="D11" s="6" t="s">
        <v>26</v>
      </c>
      <c r="E11" s="36" t="s">
        <v>56</v>
      </c>
      <c r="F11" s="6" t="s">
        <v>15</v>
      </c>
      <c r="G11" s="6">
        <v>60</v>
      </c>
      <c r="H11" s="66" t="s">
        <v>28</v>
      </c>
      <c r="I11" s="6">
        <f t="shared" si="1"/>
        <v>8</v>
      </c>
      <c r="J11" s="37" t="s">
        <v>29</v>
      </c>
      <c r="K11" s="37">
        <v>100</v>
      </c>
      <c r="L11" s="37">
        <v>5.5</v>
      </c>
      <c r="M11" s="32">
        <f t="shared" si="0"/>
        <v>0.6</v>
      </c>
      <c r="N11" s="22" t="s">
        <v>30</v>
      </c>
      <c r="O11" s="22" t="s">
        <v>30</v>
      </c>
      <c r="P11" s="31" t="s">
        <v>31</v>
      </c>
      <c r="Q11">
        <v>60</v>
      </c>
      <c r="R11">
        <v>100</v>
      </c>
      <c r="S11">
        <f t="shared" si="2"/>
        <v>0.6</v>
      </c>
      <c r="T11">
        <f t="shared" si="3"/>
        <v>480</v>
      </c>
      <c r="U11">
        <f t="shared" si="4"/>
        <v>480</v>
      </c>
    </row>
    <row r="12" spans="1:21" ht="28.8" x14ac:dyDescent="0.3">
      <c r="A12" s="4">
        <v>44844</v>
      </c>
      <c r="B12" s="5" t="s">
        <v>11</v>
      </c>
      <c r="C12" s="6" t="s">
        <v>20</v>
      </c>
      <c r="D12" s="6" t="s">
        <v>26</v>
      </c>
      <c r="E12" s="36" t="s">
        <v>27</v>
      </c>
      <c r="F12" s="6" t="s">
        <v>15</v>
      </c>
      <c r="G12" s="6">
        <v>60</v>
      </c>
      <c r="H12" s="66" t="s">
        <v>28</v>
      </c>
      <c r="I12" s="6">
        <f t="shared" si="1"/>
        <v>8</v>
      </c>
      <c r="J12" s="37" t="s">
        <v>29</v>
      </c>
      <c r="K12" s="37">
        <v>100</v>
      </c>
      <c r="L12" s="37">
        <v>5.5</v>
      </c>
      <c r="M12" s="32">
        <f t="shared" si="0"/>
        <v>0.6</v>
      </c>
      <c r="N12" s="22" t="s">
        <v>30</v>
      </c>
      <c r="O12" s="22" t="s">
        <v>30</v>
      </c>
      <c r="P12" s="31" t="s">
        <v>31</v>
      </c>
      <c r="Q12">
        <v>60</v>
      </c>
      <c r="R12">
        <v>100</v>
      </c>
      <c r="S12">
        <f t="shared" si="2"/>
        <v>0.6</v>
      </c>
      <c r="T12">
        <f t="shared" si="3"/>
        <v>480</v>
      </c>
      <c r="U12">
        <f t="shared" si="4"/>
        <v>480</v>
      </c>
    </row>
    <row r="13" spans="1:21" ht="28.8" x14ac:dyDescent="0.3">
      <c r="A13" s="4">
        <v>44847</v>
      </c>
      <c r="B13" s="5" t="s">
        <v>11</v>
      </c>
      <c r="C13" s="6" t="s">
        <v>20</v>
      </c>
      <c r="D13" s="6" t="s">
        <v>26</v>
      </c>
      <c r="E13" s="36" t="s">
        <v>56</v>
      </c>
      <c r="F13" s="6" t="s">
        <v>15</v>
      </c>
      <c r="G13" s="6">
        <v>60</v>
      </c>
      <c r="H13" s="66" t="s">
        <v>28</v>
      </c>
      <c r="I13" s="6">
        <f t="shared" si="1"/>
        <v>8</v>
      </c>
      <c r="J13" s="37" t="s">
        <v>29</v>
      </c>
      <c r="K13" s="37">
        <v>100</v>
      </c>
      <c r="L13" s="37">
        <v>5.5</v>
      </c>
      <c r="M13" s="32">
        <f t="shared" si="0"/>
        <v>0.6</v>
      </c>
      <c r="N13" s="22" t="s">
        <v>30</v>
      </c>
      <c r="O13" s="22" t="s">
        <v>30</v>
      </c>
      <c r="P13" s="31" t="s">
        <v>31</v>
      </c>
      <c r="Q13">
        <v>60</v>
      </c>
      <c r="R13">
        <v>100</v>
      </c>
      <c r="S13">
        <f t="shared" si="2"/>
        <v>0.6</v>
      </c>
      <c r="T13">
        <f t="shared" si="3"/>
        <v>480</v>
      </c>
      <c r="U13">
        <f t="shared" si="4"/>
        <v>480</v>
      </c>
    </row>
    <row r="14" spans="1:21" ht="28.8" x14ac:dyDescent="0.3">
      <c r="A14" s="4">
        <v>44851</v>
      </c>
      <c r="B14" s="5" t="s">
        <v>11</v>
      </c>
      <c r="C14" s="6" t="s">
        <v>20</v>
      </c>
      <c r="D14" s="6" t="s">
        <v>26</v>
      </c>
      <c r="E14" s="36" t="s">
        <v>27</v>
      </c>
      <c r="F14" s="6" t="s">
        <v>15</v>
      </c>
      <c r="G14" s="6">
        <v>60</v>
      </c>
      <c r="H14" s="66" t="s">
        <v>28</v>
      </c>
      <c r="I14" s="6">
        <f t="shared" si="1"/>
        <v>8</v>
      </c>
      <c r="J14" s="37" t="s">
        <v>29</v>
      </c>
      <c r="K14" s="37">
        <v>100</v>
      </c>
      <c r="L14" s="37">
        <v>5.5</v>
      </c>
      <c r="M14" s="32">
        <f t="shared" si="0"/>
        <v>0.6</v>
      </c>
      <c r="N14" s="22" t="s">
        <v>30</v>
      </c>
      <c r="O14" s="22" t="s">
        <v>30</v>
      </c>
      <c r="P14" s="31" t="s">
        <v>31</v>
      </c>
      <c r="Q14">
        <v>60</v>
      </c>
      <c r="R14">
        <v>100</v>
      </c>
      <c r="S14">
        <f t="shared" si="2"/>
        <v>0.6</v>
      </c>
      <c r="T14">
        <f t="shared" si="3"/>
        <v>480</v>
      </c>
      <c r="U14">
        <f t="shared" si="4"/>
        <v>480</v>
      </c>
    </row>
    <row r="15" spans="1:21" ht="28.8" x14ac:dyDescent="0.3">
      <c r="A15" s="4">
        <v>44854</v>
      </c>
      <c r="B15" s="5" t="s">
        <v>11</v>
      </c>
      <c r="C15" s="6" t="s">
        <v>20</v>
      </c>
      <c r="D15" s="6" t="s">
        <v>26</v>
      </c>
      <c r="E15" s="36" t="s">
        <v>56</v>
      </c>
      <c r="F15" s="6" t="s">
        <v>15</v>
      </c>
      <c r="G15" s="6">
        <v>60</v>
      </c>
      <c r="H15" s="66" t="s">
        <v>28</v>
      </c>
      <c r="I15" s="6">
        <f t="shared" si="1"/>
        <v>8</v>
      </c>
      <c r="J15" s="37" t="s">
        <v>29</v>
      </c>
      <c r="K15" s="37">
        <v>100</v>
      </c>
      <c r="L15" s="37">
        <v>5.5</v>
      </c>
      <c r="M15" s="32">
        <f t="shared" si="0"/>
        <v>0.6</v>
      </c>
      <c r="N15" s="22" t="s">
        <v>30</v>
      </c>
      <c r="O15" s="22" t="s">
        <v>30</v>
      </c>
      <c r="P15" s="31" t="s">
        <v>31</v>
      </c>
      <c r="Q15">
        <v>60</v>
      </c>
      <c r="R15">
        <v>100</v>
      </c>
      <c r="S15">
        <f t="shared" si="2"/>
        <v>0.6</v>
      </c>
      <c r="T15">
        <f t="shared" si="3"/>
        <v>480</v>
      </c>
      <c r="U15">
        <f t="shared" si="4"/>
        <v>480</v>
      </c>
    </row>
    <row r="16" spans="1:21" ht="43.2" x14ac:dyDescent="0.3">
      <c r="A16" s="9">
        <v>44865</v>
      </c>
      <c r="B16" s="10" t="s">
        <v>246</v>
      </c>
      <c r="C16" s="11" t="s">
        <v>20</v>
      </c>
      <c r="D16" s="11" t="s">
        <v>247</v>
      </c>
      <c r="E16" s="34" t="s">
        <v>248</v>
      </c>
      <c r="F16" s="11" t="s">
        <v>15</v>
      </c>
      <c r="G16" s="11">
        <v>96</v>
      </c>
      <c r="H16" s="67" t="s">
        <v>249</v>
      </c>
      <c r="I16" s="6">
        <f t="shared" si="1"/>
        <v>8.25</v>
      </c>
      <c r="J16" s="32" t="s">
        <v>250</v>
      </c>
      <c r="K16" s="37">
        <v>100</v>
      </c>
      <c r="L16" s="37">
        <v>5.5</v>
      </c>
      <c r="M16" s="32">
        <f t="shared" si="0"/>
        <v>0.96</v>
      </c>
      <c r="N16" s="23" t="s">
        <v>251</v>
      </c>
      <c r="O16" s="7"/>
      <c r="P16" s="30" t="s">
        <v>252</v>
      </c>
      <c r="Q16">
        <v>48</v>
      </c>
      <c r="R16">
        <v>50</v>
      </c>
      <c r="S16">
        <f t="shared" si="2"/>
        <v>0.96</v>
      </c>
      <c r="T16">
        <f t="shared" si="3"/>
        <v>396</v>
      </c>
      <c r="U16">
        <f t="shared" si="4"/>
        <v>792</v>
      </c>
    </row>
    <row r="17" spans="1:21" ht="43.2" x14ac:dyDescent="0.3">
      <c r="A17" s="9">
        <v>44868</v>
      </c>
      <c r="B17" s="10" t="s">
        <v>246</v>
      </c>
      <c r="C17" s="11" t="s">
        <v>20</v>
      </c>
      <c r="D17" s="11" t="s">
        <v>247</v>
      </c>
      <c r="E17" s="34" t="s">
        <v>264</v>
      </c>
      <c r="F17" s="11" t="s">
        <v>15</v>
      </c>
      <c r="G17" s="11">
        <v>96</v>
      </c>
      <c r="H17" s="67" t="s">
        <v>249</v>
      </c>
      <c r="I17" s="6">
        <f t="shared" si="1"/>
        <v>8.25</v>
      </c>
      <c r="J17" s="32" t="s">
        <v>250</v>
      </c>
      <c r="K17" s="37">
        <v>100</v>
      </c>
      <c r="L17" s="37">
        <v>5.5</v>
      </c>
      <c r="M17" s="32">
        <f t="shared" si="0"/>
        <v>0.96</v>
      </c>
      <c r="N17" s="23" t="s">
        <v>251</v>
      </c>
      <c r="O17" s="7"/>
      <c r="P17" s="30" t="s">
        <v>252</v>
      </c>
      <c r="Q17">
        <v>48</v>
      </c>
      <c r="R17">
        <v>50</v>
      </c>
      <c r="S17">
        <f t="shared" si="2"/>
        <v>0.96</v>
      </c>
      <c r="T17">
        <f t="shared" si="3"/>
        <v>396</v>
      </c>
      <c r="U17">
        <f t="shared" si="4"/>
        <v>792</v>
      </c>
    </row>
    <row r="18" spans="1:21" ht="43.2" x14ac:dyDescent="0.3">
      <c r="A18" s="9">
        <v>44872</v>
      </c>
      <c r="B18" s="10" t="s">
        <v>246</v>
      </c>
      <c r="C18" s="11" t="s">
        <v>20</v>
      </c>
      <c r="D18" s="11" t="s">
        <v>247</v>
      </c>
      <c r="E18" s="34" t="s">
        <v>248</v>
      </c>
      <c r="F18" s="11" t="s">
        <v>15</v>
      </c>
      <c r="G18" s="11">
        <v>96</v>
      </c>
      <c r="H18" s="67" t="s">
        <v>249</v>
      </c>
      <c r="I18" s="6">
        <f t="shared" si="1"/>
        <v>8.25</v>
      </c>
      <c r="J18" s="32" t="s">
        <v>250</v>
      </c>
      <c r="K18" s="37">
        <v>100</v>
      </c>
      <c r="L18" s="37">
        <v>5.5</v>
      </c>
      <c r="M18" s="32">
        <f t="shared" si="0"/>
        <v>0.96</v>
      </c>
      <c r="N18" s="23" t="s">
        <v>251</v>
      </c>
      <c r="O18" s="7"/>
      <c r="P18" s="30" t="s">
        <v>252</v>
      </c>
      <c r="Q18">
        <v>48</v>
      </c>
      <c r="R18">
        <v>50</v>
      </c>
      <c r="S18">
        <f t="shared" si="2"/>
        <v>0.96</v>
      </c>
      <c r="T18">
        <f t="shared" si="3"/>
        <v>396</v>
      </c>
      <c r="U18">
        <f t="shared" si="4"/>
        <v>792</v>
      </c>
    </row>
    <row r="19" spans="1:21" ht="43.2" x14ac:dyDescent="0.3">
      <c r="A19" s="9">
        <v>44875</v>
      </c>
      <c r="B19" s="10" t="s">
        <v>246</v>
      </c>
      <c r="C19" s="11" t="s">
        <v>20</v>
      </c>
      <c r="D19" s="11" t="s">
        <v>247</v>
      </c>
      <c r="E19" s="34" t="s">
        <v>264</v>
      </c>
      <c r="F19" s="11" t="s">
        <v>15</v>
      </c>
      <c r="G19" s="11">
        <v>96</v>
      </c>
      <c r="H19" s="67" t="s">
        <v>249</v>
      </c>
      <c r="I19" s="6">
        <f t="shared" si="1"/>
        <v>8.25</v>
      </c>
      <c r="J19" s="32" t="s">
        <v>250</v>
      </c>
      <c r="K19" s="37">
        <v>100</v>
      </c>
      <c r="L19" s="37">
        <v>5.5</v>
      </c>
      <c r="M19" s="32">
        <f t="shared" si="0"/>
        <v>0.96</v>
      </c>
      <c r="N19" s="23" t="s">
        <v>251</v>
      </c>
      <c r="O19" s="7"/>
      <c r="P19" s="30" t="s">
        <v>252</v>
      </c>
      <c r="Q19">
        <v>48</v>
      </c>
      <c r="R19">
        <v>50</v>
      </c>
      <c r="S19">
        <f t="shared" si="2"/>
        <v>0.96</v>
      </c>
      <c r="T19">
        <f t="shared" si="3"/>
        <v>396</v>
      </c>
      <c r="U19">
        <f t="shared" si="4"/>
        <v>792</v>
      </c>
    </row>
    <row r="20" spans="1:21" ht="43.2" x14ac:dyDescent="0.3">
      <c r="A20" s="9">
        <v>44879</v>
      </c>
      <c r="B20" s="10" t="s">
        <v>246</v>
      </c>
      <c r="C20" s="11" t="s">
        <v>20</v>
      </c>
      <c r="D20" s="11" t="s">
        <v>247</v>
      </c>
      <c r="E20" s="34" t="s">
        <v>248</v>
      </c>
      <c r="F20" s="11" t="s">
        <v>15</v>
      </c>
      <c r="G20" s="11">
        <v>96</v>
      </c>
      <c r="H20" s="67" t="s">
        <v>249</v>
      </c>
      <c r="I20" s="6">
        <f t="shared" si="1"/>
        <v>8.25</v>
      </c>
      <c r="J20" s="32" t="s">
        <v>250</v>
      </c>
      <c r="K20" s="37">
        <v>100</v>
      </c>
      <c r="L20" s="37">
        <v>5.5</v>
      </c>
      <c r="M20" s="32">
        <f t="shared" si="0"/>
        <v>0.96</v>
      </c>
      <c r="N20" s="23" t="s">
        <v>251</v>
      </c>
      <c r="O20" s="7"/>
      <c r="P20" s="30" t="s">
        <v>252</v>
      </c>
      <c r="Q20">
        <v>48</v>
      </c>
      <c r="R20">
        <v>50</v>
      </c>
      <c r="S20">
        <f t="shared" si="2"/>
        <v>0.96</v>
      </c>
      <c r="T20">
        <f t="shared" si="3"/>
        <v>396</v>
      </c>
      <c r="U20">
        <f t="shared" si="4"/>
        <v>792</v>
      </c>
    </row>
    <row r="21" spans="1:21" ht="43.2" x14ac:dyDescent="0.3">
      <c r="A21" s="9">
        <v>44882</v>
      </c>
      <c r="B21" s="10" t="s">
        <v>246</v>
      </c>
      <c r="C21" s="11" t="s">
        <v>20</v>
      </c>
      <c r="D21" s="11" t="s">
        <v>247</v>
      </c>
      <c r="E21" s="34" t="s">
        <v>264</v>
      </c>
      <c r="F21" s="11" t="s">
        <v>15</v>
      </c>
      <c r="G21" s="11">
        <v>96</v>
      </c>
      <c r="H21" s="67" t="s">
        <v>249</v>
      </c>
      <c r="I21" s="6">
        <f t="shared" si="1"/>
        <v>8.25</v>
      </c>
      <c r="J21" s="32" t="s">
        <v>250</v>
      </c>
      <c r="K21" s="37">
        <v>100</v>
      </c>
      <c r="L21" s="37">
        <v>5.5</v>
      </c>
      <c r="M21" s="32">
        <f t="shared" si="0"/>
        <v>0.96</v>
      </c>
      <c r="N21" s="23" t="s">
        <v>251</v>
      </c>
      <c r="O21" s="7"/>
      <c r="P21" s="30" t="s">
        <v>252</v>
      </c>
      <c r="Q21">
        <v>48</v>
      </c>
      <c r="R21">
        <v>50</v>
      </c>
      <c r="S21">
        <f t="shared" si="2"/>
        <v>0.96</v>
      </c>
      <c r="T21">
        <f t="shared" si="3"/>
        <v>396</v>
      </c>
      <c r="U21">
        <f t="shared" si="4"/>
        <v>792</v>
      </c>
    </row>
    <row r="22" spans="1:21" ht="43.2" x14ac:dyDescent="0.3">
      <c r="A22" s="9">
        <v>44886</v>
      </c>
      <c r="B22" s="10" t="s">
        <v>246</v>
      </c>
      <c r="C22" s="11" t="s">
        <v>20</v>
      </c>
      <c r="D22" s="11" t="s">
        <v>247</v>
      </c>
      <c r="E22" s="34" t="s">
        <v>248</v>
      </c>
      <c r="F22" s="11" t="s">
        <v>15</v>
      </c>
      <c r="G22" s="11">
        <v>96</v>
      </c>
      <c r="H22" s="67" t="s">
        <v>249</v>
      </c>
      <c r="I22" s="6">
        <f t="shared" si="1"/>
        <v>8.25</v>
      </c>
      <c r="J22" s="32" t="s">
        <v>250</v>
      </c>
      <c r="K22" s="37">
        <v>100</v>
      </c>
      <c r="L22" s="37">
        <v>5.5</v>
      </c>
      <c r="M22" s="32">
        <f t="shared" si="0"/>
        <v>0.96</v>
      </c>
      <c r="N22" s="23" t="s">
        <v>251</v>
      </c>
      <c r="O22" s="7"/>
      <c r="P22" s="30" t="s">
        <v>252</v>
      </c>
      <c r="Q22">
        <v>48</v>
      </c>
      <c r="R22">
        <v>50</v>
      </c>
      <c r="S22">
        <f t="shared" si="2"/>
        <v>0.96</v>
      </c>
      <c r="T22">
        <f t="shared" si="3"/>
        <v>396</v>
      </c>
      <c r="U22">
        <f t="shared" si="4"/>
        <v>792</v>
      </c>
    </row>
    <row r="23" spans="1:21" ht="43.2" x14ac:dyDescent="0.3">
      <c r="A23" s="9">
        <v>44889</v>
      </c>
      <c r="B23" s="10" t="s">
        <v>246</v>
      </c>
      <c r="C23" s="11" t="s">
        <v>20</v>
      </c>
      <c r="D23" s="11" t="s">
        <v>247</v>
      </c>
      <c r="E23" s="34" t="s">
        <v>264</v>
      </c>
      <c r="F23" s="11" t="s">
        <v>15</v>
      </c>
      <c r="G23" s="11">
        <v>96</v>
      </c>
      <c r="H23" s="67" t="s">
        <v>249</v>
      </c>
      <c r="I23" s="6">
        <f t="shared" si="1"/>
        <v>8.25</v>
      </c>
      <c r="J23" s="32" t="s">
        <v>250</v>
      </c>
      <c r="K23" s="37">
        <v>100</v>
      </c>
      <c r="L23" s="37">
        <v>5.5</v>
      </c>
      <c r="M23" s="32">
        <f t="shared" si="0"/>
        <v>0.96</v>
      </c>
      <c r="N23" s="23" t="s">
        <v>251</v>
      </c>
      <c r="O23" s="7"/>
      <c r="P23" s="30" t="s">
        <v>252</v>
      </c>
      <c r="Q23">
        <v>48</v>
      </c>
      <c r="R23">
        <v>50</v>
      </c>
      <c r="S23">
        <f t="shared" si="2"/>
        <v>0.96</v>
      </c>
      <c r="T23">
        <f t="shared" si="3"/>
        <v>396</v>
      </c>
      <c r="U23">
        <f t="shared" si="4"/>
        <v>792</v>
      </c>
    </row>
    <row r="24" spans="1:21" ht="43.2" x14ac:dyDescent="0.3">
      <c r="A24" s="9">
        <v>44893</v>
      </c>
      <c r="B24" s="10" t="s">
        <v>246</v>
      </c>
      <c r="C24" s="11" t="s">
        <v>20</v>
      </c>
      <c r="D24" s="11" t="s">
        <v>247</v>
      </c>
      <c r="E24" s="34" t="s">
        <v>248</v>
      </c>
      <c r="F24" s="11" t="s">
        <v>15</v>
      </c>
      <c r="G24" s="11">
        <v>96</v>
      </c>
      <c r="H24" s="67" t="s">
        <v>249</v>
      </c>
      <c r="I24" s="6">
        <f t="shared" si="1"/>
        <v>8.25</v>
      </c>
      <c r="J24" s="32" t="s">
        <v>250</v>
      </c>
      <c r="K24" s="37">
        <v>100</v>
      </c>
      <c r="L24" s="37">
        <v>5.5</v>
      </c>
      <c r="M24" s="32">
        <f t="shared" si="0"/>
        <v>0.96</v>
      </c>
      <c r="N24" s="23" t="s">
        <v>251</v>
      </c>
      <c r="O24" s="7"/>
      <c r="P24" s="30" t="s">
        <v>252</v>
      </c>
      <c r="Q24">
        <v>48</v>
      </c>
      <c r="R24">
        <v>50</v>
      </c>
      <c r="S24">
        <f t="shared" si="2"/>
        <v>0.96</v>
      </c>
      <c r="T24">
        <f t="shared" si="3"/>
        <v>396</v>
      </c>
      <c r="U24">
        <f t="shared" si="4"/>
        <v>792</v>
      </c>
    </row>
    <row r="25" spans="1:21" ht="43.2" x14ac:dyDescent="0.3">
      <c r="A25" s="9">
        <v>44896</v>
      </c>
      <c r="B25" s="10" t="s">
        <v>246</v>
      </c>
      <c r="C25" s="11" t="s">
        <v>20</v>
      </c>
      <c r="D25" s="11" t="s">
        <v>247</v>
      </c>
      <c r="E25" s="34" t="s">
        <v>264</v>
      </c>
      <c r="F25" s="11" t="s">
        <v>15</v>
      </c>
      <c r="G25" s="11">
        <v>96</v>
      </c>
      <c r="H25" s="67" t="s">
        <v>249</v>
      </c>
      <c r="I25" s="6">
        <f t="shared" si="1"/>
        <v>8.25</v>
      </c>
      <c r="J25" s="32" t="s">
        <v>250</v>
      </c>
      <c r="K25" s="37">
        <v>100</v>
      </c>
      <c r="L25" s="37">
        <v>5.5</v>
      </c>
      <c r="M25" s="32">
        <f t="shared" si="0"/>
        <v>0.96</v>
      </c>
      <c r="N25" s="23" t="s">
        <v>251</v>
      </c>
      <c r="O25" s="7"/>
      <c r="P25" s="30" t="s">
        <v>252</v>
      </c>
      <c r="Q25">
        <v>48</v>
      </c>
      <c r="R25">
        <v>50</v>
      </c>
      <c r="S25">
        <f t="shared" si="2"/>
        <v>0.96</v>
      </c>
      <c r="T25">
        <f t="shared" si="3"/>
        <v>396</v>
      </c>
      <c r="U25">
        <f t="shared" si="4"/>
        <v>792</v>
      </c>
    </row>
    <row r="26" spans="1:21" ht="43.2" x14ac:dyDescent="0.3">
      <c r="A26" s="9">
        <v>44900</v>
      </c>
      <c r="B26" s="10" t="s">
        <v>246</v>
      </c>
      <c r="C26" s="11" t="s">
        <v>20</v>
      </c>
      <c r="D26" s="55" t="s">
        <v>247</v>
      </c>
      <c r="E26" s="34" t="s">
        <v>248</v>
      </c>
      <c r="F26" s="11" t="s">
        <v>15</v>
      </c>
      <c r="G26" s="11">
        <v>96</v>
      </c>
      <c r="H26" s="67" t="s">
        <v>249</v>
      </c>
      <c r="I26" s="6">
        <f t="shared" si="1"/>
        <v>8.25</v>
      </c>
      <c r="J26" s="32" t="s">
        <v>250</v>
      </c>
      <c r="K26" s="37">
        <v>100</v>
      </c>
      <c r="L26" s="37">
        <v>5.5</v>
      </c>
      <c r="M26" s="32">
        <f t="shared" si="0"/>
        <v>0.96</v>
      </c>
      <c r="N26" s="23" t="s">
        <v>251</v>
      </c>
      <c r="O26" s="7"/>
      <c r="P26" s="30" t="s">
        <v>252</v>
      </c>
      <c r="Q26">
        <v>48</v>
      </c>
      <c r="R26">
        <v>50</v>
      </c>
      <c r="S26">
        <f t="shared" si="2"/>
        <v>0.96</v>
      </c>
      <c r="T26">
        <f t="shared" si="3"/>
        <v>396</v>
      </c>
      <c r="U26">
        <f t="shared" si="4"/>
        <v>792</v>
      </c>
    </row>
    <row r="27" spans="1:21" ht="43.2" x14ac:dyDescent="0.3">
      <c r="A27" s="9">
        <v>44903</v>
      </c>
      <c r="B27" s="10" t="s">
        <v>246</v>
      </c>
      <c r="C27" s="11" t="s">
        <v>20</v>
      </c>
      <c r="D27" s="11" t="s">
        <v>247</v>
      </c>
      <c r="E27" s="34" t="s">
        <v>264</v>
      </c>
      <c r="F27" s="11" t="s">
        <v>15</v>
      </c>
      <c r="G27" s="11">
        <v>96</v>
      </c>
      <c r="H27" s="67" t="s">
        <v>249</v>
      </c>
      <c r="I27" s="6">
        <f t="shared" si="1"/>
        <v>8.25</v>
      </c>
      <c r="J27" s="32" t="s">
        <v>250</v>
      </c>
      <c r="K27" s="37">
        <v>100</v>
      </c>
      <c r="L27" s="37">
        <v>5.5</v>
      </c>
      <c r="M27" s="32">
        <f t="shared" si="0"/>
        <v>0.96</v>
      </c>
      <c r="N27" s="23" t="s">
        <v>251</v>
      </c>
      <c r="O27" s="7"/>
      <c r="P27" s="30" t="s">
        <v>252</v>
      </c>
      <c r="Q27">
        <v>48</v>
      </c>
      <c r="R27">
        <v>50</v>
      </c>
      <c r="S27">
        <f t="shared" si="2"/>
        <v>0.96</v>
      </c>
      <c r="T27">
        <f t="shared" si="3"/>
        <v>396</v>
      </c>
      <c r="U27">
        <f t="shared" si="4"/>
        <v>792</v>
      </c>
    </row>
    <row r="28" spans="1:21" ht="43.2" x14ac:dyDescent="0.3">
      <c r="A28" s="9">
        <v>44907</v>
      </c>
      <c r="B28" s="10" t="s">
        <v>246</v>
      </c>
      <c r="C28" s="11" t="s">
        <v>20</v>
      </c>
      <c r="D28" s="11" t="s">
        <v>247</v>
      </c>
      <c r="E28" s="34" t="s">
        <v>248</v>
      </c>
      <c r="F28" s="11" t="s">
        <v>15</v>
      </c>
      <c r="G28" s="11">
        <v>96</v>
      </c>
      <c r="H28" s="67" t="s">
        <v>249</v>
      </c>
      <c r="I28" s="6">
        <f t="shared" si="1"/>
        <v>8.25</v>
      </c>
      <c r="J28" s="32" t="s">
        <v>250</v>
      </c>
      <c r="K28" s="37">
        <v>100</v>
      </c>
      <c r="L28" s="37">
        <v>5.5</v>
      </c>
      <c r="M28" s="32">
        <f t="shared" si="0"/>
        <v>0.96</v>
      </c>
      <c r="N28" s="23" t="s">
        <v>251</v>
      </c>
      <c r="O28" s="7"/>
      <c r="P28" s="30" t="s">
        <v>252</v>
      </c>
      <c r="Q28">
        <v>48</v>
      </c>
      <c r="R28">
        <v>50</v>
      </c>
      <c r="S28">
        <f t="shared" si="2"/>
        <v>0.96</v>
      </c>
      <c r="T28">
        <f t="shared" si="3"/>
        <v>396</v>
      </c>
      <c r="U28">
        <f t="shared" si="4"/>
        <v>792</v>
      </c>
    </row>
    <row r="29" spans="1:21" x14ac:dyDescent="0.3">
      <c r="A29" s="9">
        <v>44907</v>
      </c>
      <c r="B29" s="10" t="s">
        <v>246</v>
      </c>
      <c r="C29" s="11" t="s">
        <v>20</v>
      </c>
      <c r="D29" s="11" t="s">
        <v>375</v>
      </c>
      <c r="E29" s="34" t="s">
        <v>376</v>
      </c>
      <c r="F29" s="11" t="s">
        <v>15</v>
      </c>
      <c r="G29" s="11">
        <v>50</v>
      </c>
      <c r="H29" s="67" t="s">
        <v>16</v>
      </c>
      <c r="I29" s="6">
        <f t="shared" si="1"/>
        <v>3.75</v>
      </c>
      <c r="J29" s="32" t="s">
        <v>377</v>
      </c>
      <c r="K29" s="32">
        <v>50</v>
      </c>
      <c r="L29" s="64">
        <v>5.5</v>
      </c>
      <c r="M29" s="32">
        <f t="shared" si="0"/>
        <v>1</v>
      </c>
      <c r="N29" s="22" t="s">
        <v>30</v>
      </c>
      <c r="O29" s="7"/>
      <c r="P29" s="31" t="s">
        <v>31</v>
      </c>
      <c r="Q29">
        <v>50</v>
      </c>
      <c r="R29">
        <v>50</v>
      </c>
      <c r="S29">
        <f t="shared" si="2"/>
        <v>1</v>
      </c>
      <c r="T29">
        <f t="shared" si="3"/>
        <v>187.5</v>
      </c>
      <c r="U29">
        <f t="shared" si="4"/>
        <v>187.5</v>
      </c>
    </row>
    <row r="30" spans="1:21" x14ac:dyDescent="0.3">
      <c r="A30" s="9">
        <v>44909</v>
      </c>
      <c r="B30" s="10" t="s">
        <v>246</v>
      </c>
      <c r="C30" s="11" t="s">
        <v>20</v>
      </c>
      <c r="D30" s="11" t="s">
        <v>375</v>
      </c>
      <c r="E30" s="34" t="s">
        <v>383</v>
      </c>
      <c r="F30" s="11" t="s">
        <v>15</v>
      </c>
      <c r="G30" s="11">
        <v>50</v>
      </c>
      <c r="H30" s="67" t="s">
        <v>16</v>
      </c>
      <c r="I30" s="6">
        <f t="shared" si="1"/>
        <v>3.75</v>
      </c>
      <c r="J30" s="32" t="s">
        <v>377</v>
      </c>
      <c r="K30" s="32">
        <v>50</v>
      </c>
      <c r="L30" s="64">
        <v>5.5</v>
      </c>
      <c r="M30" s="32">
        <f t="shared" si="0"/>
        <v>1</v>
      </c>
      <c r="N30" s="22" t="s">
        <v>30</v>
      </c>
      <c r="O30" s="7"/>
      <c r="P30" s="31" t="s">
        <v>31</v>
      </c>
      <c r="Q30">
        <v>50</v>
      </c>
      <c r="R30">
        <v>50</v>
      </c>
      <c r="S30">
        <f t="shared" si="2"/>
        <v>1</v>
      </c>
      <c r="T30">
        <f t="shared" si="3"/>
        <v>187.5</v>
      </c>
      <c r="U30">
        <f t="shared" si="4"/>
        <v>187.5</v>
      </c>
    </row>
    <row r="31" spans="1:21" ht="43.2" x14ac:dyDescent="0.3">
      <c r="A31" s="9">
        <v>44910</v>
      </c>
      <c r="B31" s="10" t="s">
        <v>246</v>
      </c>
      <c r="C31" s="11" t="s">
        <v>20</v>
      </c>
      <c r="D31" s="11" t="s">
        <v>247</v>
      </c>
      <c r="E31" s="34" t="s">
        <v>264</v>
      </c>
      <c r="F31" s="11" t="s">
        <v>15</v>
      </c>
      <c r="G31" s="11">
        <v>96</v>
      </c>
      <c r="H31" s="67" t="s">
        <v>249</v>
      </c>
      <c r="I31" s="6">
        <f t="shared" si="1"/>
        <v>8.25</v>
      </c>
      <c r="J31" s="32" t="s">
        <v>250</v>
      </c>
      <c r="K31" s="37">
        <v>100</v>
      </c>
      <c r="L31" s="37">
        <v>5.5</v>
      </c>
      <c r="M31" s="32">
        <f t="shared" si="0"/>
        <v>0.96</v>
      </c>
      <c r="N31" s="23" t="s">
        <v>251</v>
      </c>
      <c r="O31" s="7"/>
      <c r="P31" s="30" t="s">
        <v>252</v>
      </c>
      <c r="Q31">
        <v>48</v>
      </c>
      <c r="R31">
        <v>50</v>
      </c>
      <c r="S31">
        <f t="shared" si="2"/>
        <v>0.96</v>
      </c>
      <c r="T31">
        <f t="shared" si="3"/>
        <v>396</v>
      </c>
      <c r="U31">
        <f t="shared" si="4"/>
        <v>792</v>
      </c>
    </row>
    <row r="32" spans="1:21" ht="43.2" x14ac:dyDescent="0.3">
      <c r="A32" s="13">
        <v>44935</v>
      </c>
      <c r="B32" s="14" t="s">
        <v>397</v>
      </c>
      <c r="C32" s="15" t="s">
        <v>20</v>
      </c>
      <c r="D32" s="15" t="s">
        <v>402</v>
      </c>
      <c r="E32" s="35" t="s">
        <v>403</v>
      </c>
      <c r="F32" s="15" t="s">
        <v>15</v>
      </c>
      <c r="G32" s="15">
        <v>65</v>
      </c>
      <c r="H32" s="68" t="s">
        <v>28</v>
      </c>
      <c r="I32" s="6">
        <f t="shared" si="1"/>
        <v>8</v>
      </c>
      <c r="J32" s="32" t="s">
        <v>404</v>
      </c>
      <c r="K32" s="37">
        <v>100</v>
      </c>
      <c r="L32" s="37">
        <v>5.5</v>
      </c>
      <c r="M32" s="32">
        <v>0.65</v>
      </c>
      <c r="N32" s="23" t="s">
        <v>251</v>
      </c>
      <c r="O32" s="7"/>
      <c r="P32" s="30" t="s">
        <v>252</v>
      </c>
      <c r="Q32">
        <v>32.5</v>
      </c>
      <c r="R32">
        <v>50</v>
      </c>
      <c r="S32">
        <f t="shared" si="2"/>
        <v>0.65</v>
      </c>
      <c r="T32">
        <f t="shared" si="3"/>
        <v>260</v>
      </c>
      <c r="U32">
        <f t="shared" si="4"/>
        <v>520</v>
      </c>
    </row>
    <row r="33" spans="1:21" ht="43.2" x14ac:dyDescent="0.3">
      <c r="A33" s="13">
        <v>44936</v>
      </c>
      <c r="B33" s="14" t="s">
        <v>397</v>
      </c>
      <c r="C33" s="15" t="s">
        <v>20</v>
      </c>
      <c r="D33" s="15" t="s">
        <v>402</v>
      </c>
      <c r="E33" s="35" t="s">
        <v>411</v>
      </c>
      <c r="F33" s="15" t="s">
        <v>15</v>
      </c>
      <c r="G33" s="15">
        <v>65</v>
      </c>
      <c r="H33" s="68" t="s">
        <v>28</v>
      </c>
      <c r="I33" s="6">
        <f t="shared" si="1"/>
        <v>8</v>
      </c>
      <c r="J33" s="32" t="s">
        <v>250</v>
      </c>
      <c r="K33" s="37">
        <v>100</v>
      </c>
      <c r="L33" s="37">
        <v>5.5</v>
      </c>
      <c r="M33" s="32">
        <f>G33/K33</f>
        <v>0.65</v>
      </c>
      <c r="N33" s="23" t="s">
        <v>251</v>
      </c>
      <c r="O33" s="7"/>
      <c r="P33" s="30" t="s">
        <v>252</v>
      </c>
      <c r="Q33">
        <v>32.5</v>
      </c>
      <c r="R33">
        <v>50</v>
      </c>
      <c r="S33">
        <f t="shared" si="2"/>
        <v>0.65</v>
      </c>
      <c r="T33">
        <f t="shared" si="3"/>
        <v>260</v>
      </c>
      <c r="U33">
        <f t="shared" si="4"/>
        <v>520</v>
      </c>
    </row>
    <row r="34" spans="1:21" ht="43.2" x14ac:dyDescent="0.3">
      <c r="A34" s="13">
        <v>44937</v>
      </c>
      <c r="B34" s="14" t="s">
        <v>397</v>
      </c>
      <c r="C34" s="15" t="s">
        <v>20</v>
      </c>
      <c r="D34" s="15" t="s">
        <v>402</v>
      </c>
      <c r="E34" s="35" t="s">
        <v>415</v>
      </c>
      <c r="F34" s="15" t="s">
        <v>15</v>
      </c>
      <c r="G34" s="15">
        <v>65</v>
      </c>
      <c r="H34" s="68" t="s">
        <v>28</v>
      </c>
      <c r="I34" s="6">
        <f t="shared" si="1"/>
        <v>8</v>
      </c>
      <c r="J34" s="32" t="s">
        <v>404</v>
      </c>
      <c r="K34" s="37">
        <v>100</v>
      </c>
      <c r="L34" s="37">
        <v>5.5</v>
      </c>
      <c r="M34" s="32">
        <v>0.65</v>
      </c>
      <c r="N34" s="23" t="s">
        <v>251</v>
      </c>
      <c r="O34" s="7"/>
      <c r="P34" s="30" t="s">
        <v>252</v>
      </c>
      <c r="Q34">
        <v>32.5</v>
      </c>
      <c r="R34">
        <v>50</v>
      </c>
      <c r="S34">
        <f t="shared" si="2"/>
        <v>0.65</v>
      </c>
      <c r="T34">
        <f t="shared" si="3"/>
        <v>260</v>
      </c>
      <c r="U34">
        <f t="shared" si="4"/>
        <v>520</v>
      </c>
    </row>
    <row r="35" spans="1:21" ht="43.2" x14ac:dyDescent="0.3">
      <c r="A35" s="13">
        <v>44938</v>
      </c>
      <c r="B35" s="14" t="s">
        <v>397</v>
      </c>
      <c r="C35" s="15" t="s">
        <v>20</v>
      </c>
      <c r="D35" s="15" t="s">
        <v>402</v>
      </c>
      <c r="E35" s="35" t="s">
        <v>427</v>
      </c>
      <c r="F35" s="15" t="s">
        <v>15</v>
      </c>
      <c r="G35" s="15">
        <v>65</v>
      </c>
      <c r="H35" s="68" t="s">
        <v>28</v>
      </c>
      <c r="I35" s="6">
        <f t="shared" si="1"/>
        <v>8</v>
      </c>
      <c r="J35" s="32" t="s">
        <v>250</v>
      </c>
      <c r="K35" s="37">
        <v>100</v>
      </c>
      <c r="L35" s="37">
        <v>5.5</v>
      </c>
      <c r="M35" s="32">
        <f>G35/K35</f>
        <v>0.65</v>
      </c>
      <c r="N35" s="23" t="s">
        <v>251</v>
      </c>
      <c r="O35" s="7"/>
      <c r="P35" s="30" t="s">
        <v>252</v>
      </c>
      <c r="Q35">
        <v>32.5</v>
      </c>
      <c r="R35">
        <v>50</v>
      </c>
      <c r="S35">
        <f t="shared" si="2"/>
        <v>0.65</v>
      </c>
      <c r="T35">
        <f t="shared" si="3"/>
        <v>260</v>
      </c>
      <c r="U35">
        <f t="shared" si="4"/>
        <v>520</v>
      </c>
    </row>
    <row r="36" spans="1:21" ht="43.2" x14ac:dyDescent="0.3">
      <c r="A36" s="13">
        <v>44939</v>
      </c>
      <c r="B36" s="14" t="s">
        <v>397</v>
      </c>
      <c r="C36" s="15" t="s">
        <v>20</v>
      </c>
      <c r="D36" s="15" t="s">
        <v>402</v>
      </c>
      <c r="E36" s="35" t="s">
        <v>432</v>
      </c>
      <c r="F36" s="15" t="s">
        <v>15</v>
      </c>
      <c r="G36" s="15">
        <v>65</v>
      </c>
      <c r="H36" s="68" t="s">
        <v>28</v>
      </c>
      <c r="I36" s="6">
        <f t="shared" si="1"/>
        <v>8</v>
      </c>
      <c r="J36" s="32" t="s">
        <v>404</v>
      </c>
      <c r="K36" s="37">
        <v>100</v>
      </c>
      <c r="L36" s="37">
        <v>5.5</v>
      </c>
      <c r="M36" s="32">
        <v>0.65</v>
      </c>
      <c r="N36" s="23" t="s">
        <v>251</v>
      </c>
      <c r="O36" s="7"/>
      <c r="P36" s="30" t="s">
        <v>252</v>
      </c>
      <c r="Q36">
        <v>32.5</v>
      </c>
      <c r="R36">
        <v>50</v>
      </c>
      <c r="S36">
        <f t="shared" si="2"/>
        <v>0.65</v>
      </c>
      <c r="T36">
        <f t="shared" si="3"/>
        <v>260</v>
      </c>
      <c r="U36">
        <f t="shared" si="4"/>
        <v>520</v>
      </c>
    </row>
    <row r="37" spans="1:21" ht="43.2" x14ac:dyDescent="0.3">
      <c r="A37" s="13">
        <v>44942</v>
      </c>
      <c r="B37" s="14" t="s">
        <v>397</v>
      </c>
      <c r="C37" s="15" t="s">
        <v>20</v>
      </c>
      <c r="D37" s="15" t="s">
        <v>402</v>
      </c>
      <c r="E37" s="35" t="s">
        <v>403</v>
      </c>
      <c r="F37" s="15" t="s">
        <v>15</v>
      </c>
      <c r="G37" s="15">
        <v>65</v>
      </c>
      <c r="H37" s="68" t="s">
        <v>28</v>
      </c>
      <c r="I37" s="6">
        <f t="shared" si="1"/>
        <v>8</v>
      </c>
      <c r="J37" s="32" t="s">
        <v>404</v>
      </c>
      <c r="K37" s="37">
        <v>100</v>
      </c>
      <c r="L37" s="37">
        <v>5.5</v>
      </c>
      <c r="M37" s="32">
        <v>0.65</v>
      </c>
      <c r="N37" s="23" t="s">
        <v>251</v>
      </c>
      <c r="O37" s="7"/>
      <c r="P37" s="30" t="s">
        <v>252</v>
      </c>
      <c r="Q37">
        <v>32.5</v>
      </c>
      <c r="R37">
        <v>50</v>
      </c>
      <c r="S37">
        <f t="shared" si="2"/>
        <v>0.65</v>
      </c>
      <c r="T37">
        <f t="shared" si="3"/>
        <v>260</v>
      </c>
      <c r="U37">
        <f t="shared" si="4"/>
        <v>520</v>
      </c>
    </row>
    <row r="38" spans="1:21" ht="43.2" x14ac:dyDescent="0.3">
      <c r="A38" s="13">
        <v>44943</v>
      </c>
      <c r="B38" s="14" t="s">
        <v>397</v>
      </c>
      <c r="C38" s="15" t="s">
        <v>20</v>
      </c>
      <c r="D38" s="15" t="s">
        <v>402</v>
      </c>
      <c r="E38" s="35" t="s">
        <v>411</v>
      </c>
      <c r="F38" s="15" t="s">
        <v>15</v>
      </c>
      <c r="G38" s="15">
        <v>65</v>
      </c>
      <c r="H38" s="68" t="s">
        <v>28</v>
      </c>
      <c r="I38" s="6">
        <f t="shared" si="1"/>
        <v>8</v>
      </c>
      <c r="J38" s="32" t="s">
        <v>250</v>
      </c>
      <c r="K38" s="37">
        <v>100</v>
      </c>
      <c r="L38" s="37">
        <v>5.5</v>
      </c>
      <c r="M38" s="32">
        <f>G38/K38</f>
        <v>0.65</v>
      </c>
      <c r="N38" s="23" t="s">
        <v>251</v>
      </c>
      <c r="O38" s="7"/>
      <c r="P38" s="30" t="s">
        <v>252</v>
      </c>
      <c r="Q38">
        <v>32.5</v>
      </c>
      <c r="R38">
        <v>50</v>
      </c>
      <c r="S38">
        <f t="shared" si="2"/>
        <v>0.65</v>
      </c>
      <c r="T38">
        <f t="shared" si="3"/>
        <v>260</v>
      </c>
      <c r="U38">
        <f t="shared" si="4"/>
        <v>520</v>
      </c>
    </row>
    <row r="39" spans="1:21" ht="43.2" x14ac:dyDescent="0.3">
      <c r="A39" s="13">
        <v>44944</v>
      </c>
      <c r="B39" s="14" t="s">
        <v>397</v>
      </c>
      <c r="C39" s="15" t="s">
        <v>20</v>
      </c>
      <c r="D39" s="15" t="s">
        <v>402</v>
      </c>
      <c r="E39" s="35" t="s">
        <v>415</v>
      </c>
      <c r="F39" s="15" t="s">
        <v>15</v>
      </c>
      <c r="G39" s="15">
        <v>65</v>
      </c>
      <c r="H39" s="68" t="s">
        <v>28</v>
      </c>
      <c r="I39" s="6">
        <f t="shared" si="1"/>
        <v>8</v>
      </c>
      <c r="J39" s="32" t="s">
        <v>404</v>
      </c>
      <c r="K39" s="37">
        <v>100</v>
      </c>
      <c r="L39" s="37">
        <v>5.5</v>
      </c>
      <c r="M39" s="32">
        <v>0.65</v>
      </c>
      <c r="N39" s="23" t="s">
        <v>251</v>
      </c>
      <c r="O39" s="7"/>
      <c r="P39" s="30" t="s">
        <v>252</v>
      </c>
      <c r="Q39">
        <v>32.5</v>
      </c>
      <c r="R39">
        <v>50</v>
      </c>
      <c r="S39">
        <f t="shared" si="2"/>
        <v>0.65</v>
      </c>
      <c r="T39">
        <f t="shared" si="3"/>
        <v>260</v>
      </c>
      <c r="U39">
        <f t="shared" si="4"/>
        <v>520</v>
      </c>
    </row>
    <row r="40" spans="1:21" ht="43.2" x14ac:dyDescent="0.3">
      <c r="A40" s="13">
        <v>44945</v>
      </c>
      <c r="B40" s="14" t="s">
        <v>397</v>
      </c>
      <c r="C40" s="15" t="s">
        <v>20</v>
      </c>
      <c r="D40" s="15" t="s">
        <v>402</v>
      </c>
      <c r="E40" s="35" t="s">
        <v>427</v>
      </c>
      <c r="F40" s="15" t="s">
        <v>15</v>
      </c>
      <c r="G40" s="15">
        <v>65</v>
      </c>
      <c r="H40" s="68" t="s">
        <v>28</v>
      </c>
      <c r="I40" s="6">
        <f t="shared" si="1"/>
        <v>8</v>
      </c>
      <c r="J40" s="32" t="s">
        <v>250</v>
      </c>
      <c r="K40" s="37">
        <v>100</v>
      </c>
      <c r="L40" s="37">
        <v>5.5</v>
      </c>
      <c r="M40" s="32">
        <f>G40/K40</f>
        <v>0.65</v>
      </c>
      <c r="N40" s="23" t="s">
        <v>251</v>
      </c>
      <c r="O40" s="7"/>
      <c r="P40" s="30" t="s">
        <v>252</v>
      </c>
      <c r="Q40">
        <v>32.5</v>
      </c>
      <c r="R40">
        <v>50</v>
      </c>
      <c r="S40">
        <f t="shared" si="2"/>
        <v>0.65</v>
      </c>
      <c r="T40">
        <f t="shared" si="3"/>
        <v>260</v>
      </c>
      <c r="U40">
        <f t="shared" si="4"/>
        <v>520</v>
      </c>
    </row>
    <row r="41" spans="1:21" ht="43.2" x14ac:dyDescent="0.3">
      <c r="A41" s="13">
        <v>44946</v>
      </c>
      <c r="B41" s="14" t="s">
        <v>397</v>
      </c>
      <c r="C41" s="15" t="s">
        <v>20</v>
      </c>
      <c r="D41" s="15" t="s">
        <v>402</v>
      </c>
      <c r="E41" s="35" t="s">
        <v>432</v>
      </c>
      <c r="F41" s="15" t="s">
        <v>15</v>
      </c>
      <c r="G41" s="15">
        <v>65</v>
      </c>
      <c r="H41" s="68" t="s">
        <v>28</v>
      </c>
      <c r="I41" s="6">
        <f t="shared" si="1"/>
        <v>8</v>
      </c>
      <c r="J41" s="32" t="s">
        <v>404</v>
      </c>
      <c r="K41" s="37">
        <v>100</v>
      </c>
      <c r="L41" s="37">
        <v>5.5</v>
      </c>
      <c r="M41" s="32">
        <v>0.65</v>
      </c>
      <c r="N41" s="23" t="s">
        <v>251</v>
      </c>
      <c r="O41" s="7"/>
      <c r="P41" s="30" t="s">
        <v>252</v>
      </c>
      <c r="Q41">
        <v>32.5</v>
      </c>
      <c r="R41">
        <v>50</v>
      </c>
      <c r="S41">
        <f t="shared" si="2"/>
        <v>0.65</v>
      </c>
      <c r="T41">
        <f t="shared" si="3"/>
        <v>260</v>
      </c>
      <c r="U41">
        <f t="shared" si="4"/>
        <v>520</v>
      </c>
    </row>
    <row r="42" spans="1:21" ht="43.2" x14ac:dyDescent="0.3">
      <c r="A42" s="13">
        <v>44949</v>
      </c>
      <c r="B42" s="14" t="s">
        <v>397</v>
      </c>
      <c r="C42" s="15" t="s">
        <v>20</v>
      </c>
      <c r="D42" s="15" t="s">
        <v>402</v>
      </c>
      <c r="E42" s="35" t="s">
        <v>403</v>
      </c>
      <c r="F42" s="15" t="s">
        <v>15</v>
      </c>
      <c r="G42" s="15">
        <v>65</v>
      </c>
      <c r="H42" s="68" t="s">
        <v>28</v>
      </c>
      <c r="I42" s="6">
        <f t="shared" si="1"/>
        <v>8</v>
      </c>
      <c r="J42" s="32" t="s">
        <v>404</v>
      </c>
      <c r="K42" s="37">
        <v>100</v>
      </c>
      <c r="L42" s="37">
        <v>5.5</v>
      </c>
      <c r="M42" s="32">
        <v>0.65</v>
      </c>
      <c r="N42" s="23" t="s">
        <v>251</v>
      </c>
      <c r="O42" s="7"/>
      <c r="P42" s="30" t="s">
        <v>252</v>
      </c>
      <c r="Q42">
        <v>32.5</v>
      </c>
      <c r="R42">
        <v>50</v>
      </c>
      <c r="S42">
        <f t="shared" si="2"/>
        <v>0.65</v>
      </c>
      <c r="T42">
        <f t="shared" si="3"/>
        <v>260</v>
      </c>
      <c r="U42">
        <f t="shared" si="4"/>
        <v>520</v>
      </c>
    </row>
    <row r="43" spans="1:21" ht="43.2" x14ac:dyDescent="0.3">
      <c r="A43" s="13">
        <v>44950</v>
      </c>
      <c r="B43" s="14" t="s">
        <v>397</v>
      </c>
      <c r="C43" s="15" t="s">
        <v>20</v>
      </c>
      <c r="D43" s="15" t="s">
        <v>402</v>
      </c>
      <c r="E43" s="35" t="s">
        <v>411</v>
      </c>
      <c r="F43" s="15" t="s">
        <v>15</v>
      </c>
      <c r="G43" s="15">
        <v>65</v>
      </c>
      <c r="H43" s="68" t="s">
        <v>28</v>
      </c>
      <c r="I43" s="6">
        <f t="shared" si="1"/>
        <v>8</v>
      </c>
      <c r="J43" s="32" t="s">
        <v>250</v>
      </c>
      <c r="K43" s="37">
        <v>100</v>
      </c>
      <c r="L43" s="37">
        <v>5.5</v>
      </c>
      <c r="M43" s="32">
        <f>G43/K43</f>
        <v>0.65</v>
      </c>
      <c r="N43" s="23" t="s">
        <v>251</v>
      </c>
      <c r="O43" s="7"/>
      <c r="P43" s="30" t="s">
        <v>252</v>
      </c>
      <c r="Q43">
        <v>32.5</v>
      </c>
      <c r="R43">
        <v>50</v>
      </c>
      <c r="S43">
        <f t="shared" si="2"/>
        <v>0.65</v>
      </c>
      <c r="T43">
        <f t="shared" si="3"/>
        <v>260</v>
      </c>
      <c r="U43">
        <f t="shared" si="4"/>
        <v>520</v>
      </c>
    </row>
    <row r="44" spans="1:21" ht="43.2" x14ac:dyDescent="0.3">
      <c r="A44" s="13">
        <v>44951</v>
      </c>
      <c r="B44" s="14" t="s">
        <v>397</v>
      </c>
      <c r="C44" s="15" t="s">
        <v>20</v>
      </c>
      <c r="D44" s="15" t="s">
        <v>402</v>
      </c>
      <c r="E44" s="35" t="s">
        <v>415</v>
      </c>
      <c r="F44" s="15" t="s">
        <v>15</v>
      </c>
      <c r="G44" s="15">
        <v>65</v>
      </c>
      <c r="H44" s="68" t="s">
        <v>28</v>
      </c>
      <c r="I44" s="6">
        <f t="shared" si="1"/>
        <v>8</v>
      </c>
      <c r="J44" s="32" t="s">
        <v>404</v>
      </c>
      <c r="K44" s="37">
        <v>100</v>
      </c>
      <c r="L44" s="37">
        <v>5.5</v>
      </c>
      <c r="M44" s="32">
        <v>0.65</v>
      </c>
      <c r="N44" s="23" t="s">
        <v>251</v>
      </c>
      <c r="O44" s="7"/>
      <c r="P44" s="30" t="s">
        <v>252</v>
      </c>
      <c r="Q44">
        <v>32.5</v>
      </c>
      <c r="R44">
        <v>50</v>
      </c>
      <c r="S44">
        <f t="shared" si="2"/>
        <v>0.65</v>
      </c>
      <c r="T44">
        <f t="shared" si="3"/>
        <v>260</v>
      </c>
      <c r="U44">
        <f t="shared" si="4"/>
        <v>520</v>
      </c>
    </row>
    <row r="45" spans="1:21" ht="43.2" x14ac:dyDescent="0.3">
      <c r="A45" s="13">
        <v>44952</v>
      </c>
      <c r="B45" s="14" t="s">
        <v>397</v>
      </c>
      <c r="C45" s="15" t="s">
        <v>20</v>
      </c>
      <c r="D45" s="15" t="s">
        <v>402</v>
      </c>
      <c r="E45" s="35" t="s">
        <v>427</v>
      </c>
      <c r="F45" s="15" t="s">
        <v>15</v>
      </c>
      <c r="G45" s="15">
        <v>65</v>
      </c>
      <c r="H45" s="68" t="s">
        <v>28</v>
      </c>
      <c r="I45" s="6">
        <f t="shared" si="1"/>
        <v>8</v>
      </c>
      <c r="J45" s="32" t="s">
        <v>250</v>
      </c>
      <c r="K45" s="37">
        <v>100</v>
      </c>
      <c r="L45" s="37">
        <v>5.5</v>
      </c>
      <c r="M45" s="32">
        <f>G45/K45</f>
        <v>0.65</v>
      </c>
      <c r="N45" s="23" t="s">
        <v>251</v>
      </c>
      <c r="O45" s="7"/>
      <c r="P45" s="30" t="s">
        <v>252</v>
      </c>
      <c r="Q45">
        <v>32.5</v>
      </c>
      <c r="R45">
        <v>50</v>
      </c>
      <c r="S45">
        <f t="shared" si="2"/>
        <v>0.65</v>
      </c>
      <c r="T45">
        <f t="shared" si="3"/>
        <v>260</v>
      </c>
      <c r="U45">
        <f t="shared" si="4"/>
        <v>520</v>
      </c>
    </row>
    <row r="46" spans="1:21" ht="43.2" x14ac:dyDescent="0.3">
      <c r="A46" s="13">
        <v>44953</v>
      </c>
      <c r="B46" s="14" t="s">
        <v>397</v>
      </c>
      <c r="C46" s="15" t="s">
        <v>20</v>
      </c>
      <c r="D46" s="15" t="s">
        <v>402</v>
      </c>
      <c r="E46" s="35" t="s">
        <v>432</v>
      </c>
      <c r="F46" s="15" t="s">
        <v>15</v>
      </c>
      <c r="G46" s="15">
        <v>65</v>
      </c>
      <c r="H46" s="68" t="s">
        <v>28</v>
      </c>
      <c r="I46" s="6">
        <f t="shared" si="1"/>
        <v>8</v>
      </c>
      <c r="J46" s="32" t="s">
        <v>404</v>
      </c>
      <c r="K46" s="37">
        <v>100</v>
      </c>
      <c r="L46" s="37">
        <v>5.5</v>
      </c>
      <c r="M46" s="32">
        <v>0.65</v>
      </c>
      <c r="N46" s="23" t="s">
        <v>251</v>
      </c>
      <c r="O46" s="7"/>
      <c r="P46" s="30" t="s">
        <v>252</v>
      </c>
      <c r="Q46">
        <v>32.5</v>
      </c>
      <c r="R46">
        <v>50</v>
      </c>
      <c r="S46">
        <f t="shared" si="2"/>
        <v>0.65</v>
      </c>
      <c r="T46">
        <f t="shared" si="3"/>
        <v>260</v>
      </c>
      <c r="U46">
        <f t="shared" si="4"/>
        <v>520</v>
      </c>
    </row>
    <row r="47" spans="1:21" ht="43.2" x14ac:dyDescent="0.3">
      <c r="A47" s="13">
        <v>44956</v>
      </c>
      <c r="B47" s="14" t="s">
        <v>397</v>
      </c>
      <c r="C47" s="15" t="s">
        <v>20</v>
      </c>
      <c r="D47" s="15" t="s">
        <v>402</v>
      </c>
      <c r="E47" s="35" t="s">
        <v>403</v>
      </c>
      <c r="F47" s="15" t="s">
        <v>15</v>
      </c>
      <c r="G47" s="15">
        <v>65</v>
      </c>
      <c r="H47" s="68" t="s">
        <v>28</v>
      </c>
      <c r="I47" s="6">
        <f t="shared" si="1"/>
        <v>8</v>
      </c>
      <c r="J47" s="32" t="s">
        <v>404</v>
      </c>
      <c r="K47" s="37">
        <v>100</v>
      </c>
      <c r="L47" s="37">
        <v>5.5</v>
      </c>
      <c r="M47" s="32">
        <v>0.65</v>
      </c>
      <c r="N47" s="23" t="s">
        <v>251</v>
      </c>
      <c r="O47" s="7"/>
      <c r="P47" s="30" t="s">
        <v>252</v>
      </c>
      <c r="Q47">
        <v>32.5</v>
      </c>
      <c r="R47">
        <v>50</v>
      </c>
      <c r="S47">
        <f t="shared" si="2"/>
        <v>0.65</v>
      </c>
      <c r="T47">
        <f t="shared" si="3"/>
        <v>260</v>
      </c>
      <c r="U47">
        <f t="shared" si="4"/>
        <v>520</v>
      </c>
    </row>
    <row r="48" spans="1:21" ht="43.2" x14ac:dyDescent="0.3">
      <c r="A48" s="13">
        <v>44957</v>
      </c>
      <c r="B48" s="14" t="s">
        <v>397</v>
      </c>
      <c r="C48" s="15" t="s">
        <v>20</v>
      </c>
      <c r="D48" s="15" t="s">
        <v>402</v>
      </c>
      <c r="E48" s="35" t="s">
        <v>411</v>
      </c>
      <c r="F48" s="15" t="s">
        <v>15</v>
      </c>
      <c r="G48" s="15">
        <v>65</v>
      </c>
      <c r="H48" s="68" t="s">
        <v>28</v>
      </c>
      <c r="I48" s="6">
        <f t="shared" si="1"/>
        <v>8</v>
      </c>
      <c r="J48" s="32" t="s">
        <v>250</v>
      </c>
      <c r="K48" s="37">
        <v>100</v>
      </c>
      <c r="L48" s="37">
        <v>5.5</v>
      </c>
      <c r="M48" s="32">
        <f>G48/K48</f>
        <v>0.65</v>
      </c>
      <c r="N48" s="23" t="s">
        <v>251</v>
      </c>
      <c r="O48" s="7"/>
      <c r="P48" s="30" t="s">
        <v>252</v>
      </c>
      <c r="Q48">
        <v>32.5</v>
      </c>
      <c r="R48">
        <v>50</v>
      </c>
      <c r="S48">
        <f t="shared" si="2"/>
        <v>0.65</v>
      </c>
      <c r="T48">
        <f t="shared" si="3"/>
        <v>260</v>
      </c>
      <c r="U48">
        <f t="shared" si="4"/>
        <v>520</v>
      </c>
    </row>
    <row r="49" spans="1:21" ht="43.2" x14ac:dyDescent="0.3">
      <c r="A49" s="13">
        <v>44958</v>
      </c>
      <c r="B49" s="14" t="s">
        <v>397</v>
      </c>
      <c r="C49" s="15" t="s">
        <v>20</v>
      </c>
      <c r="D49" s="15" t="s">
        <v>402</v>
      </c>
      <c r="E49" s="35" t="s">
        <v>415</v>
      </c>
      <c r="F49" s="15" t="s">
        <v>15</v>
      </c>
      <c r="G49" s="15">
        <v>65</v>
      </c>
      <c r="H49" s="68" t="s">
        <v>28</v>
      </c>
      <c r="I49" s="6">
        <f t="shared" si="1"/>
        <v>8</v>
      </c>
      <c r="J49" s="32" t="s">
        <v>404</v>
      </c>
      <c r="K49" s="37">
        <v>100</v>
      </c>
      <c r="L49" s="37">
        <v>5.5</v>
      </c>
      <c r="M49" s="32">
        <v>0.65</v>
      </c>
      <c r="N49" s="23" t="s">
        <v>251</v>
      </c>
      <c r="O49" s="7"/>
      <c r="P49" s="30" t="s">
        <v>252</v>
      </c>
      <c r="Q49">
        <v>32.5</v>
      </c>
      <c r="R49">
        <v>50</v>
      </c>
      <c r="S49">
        <f t="shared" si="2"/>
        <v>0.65</v>
      </c>
      <c r="T49">
        <f t="shared" si="3"/>
        <v>260</v>
      </c>
      <c r="U49">
        <f t="shared" si="4"/>
        <v>520</v>
      </c>
    </row>
    <row r="50" spans="1:21" ht="43.2" x14ac:dyDescent="0.3">
      <c r="A50" s="13">
        <v>44959</v>
      </c>
      <c r="B50" s="14" t="s">
        <v>397</v>
      </c>
      <c r="C50" s="15" t="s">
        <v>20</v>
      </c>
      <c r="D50" s="15" t="s">
        <v>402</v>
      </c>
      <c r="E50" s="35" t="s">
        <v>427</v>
      </c>
      <c r="F50" s="15" t="s">
        <v>15</v>
      </c>
      <c r="G50" s="15">
        <v>65</v>
      </c>
      <c r="H50" s="68" t="s">
        <v>28</v>
      </c>
      <c r="I50" s="6">
        <f t="shared" si="1"/>
        <v>8</v>
      </c>
      <c r="J50" s="32" t="s">
        <v>250</v>
      </c>
      <c r="K50" s="37">
        <v>100</v>
      </c>
      <c r="L50" s="37">
        <v>5.5</v>
      </c>
      <c r="M50" s="32">
        <f>G50/K50</f>
        <v>0.65</v>
      </c>
      <c r="N50" s="23" t="s">
        <v>251</v>
      </c>
      <c r="O50" s="7"/>
      <c r="P50" s="30" t="s">
        <v>252</v>
      </c>
      <c r="Q50">
        <v>32.5</v>
      </c>
      <c r="R50">
        <v>50</v>
      </c>
      <c r="S50">
        <f t="shared" si="2"/>
        <v>0.65</v>
      </c>
      <c r="T50">
        <f t="shared" si="3"/>
        <v>260</v>
      </c>
      <c r="U50">
        <f t="shared" si="4"/>
        <v>520</v>
      </c>
    </row>
    <row r="51" spans="1:21" ht="43.2" x14ac:dyDescent="0.3">
      <c r="A51" s="13">
        <v>44960</v>
      </c>
      <c r="B51" s="14" t="s">
        <v>397</v>
      </c>
      <c r="C51" s="15" t="s">
        <v>20</v>
      </c>
      <c r="D51" s="15" t="s">
        <v>402</v>
      </c>
      <c r="E51" s="35" t="s">
        <v>432</v>
      </c>
      <c r="F51" s="15" t="s">
        <v>15</v>
      </c>
      <c r="G51" s="15">
        <v>65</v>
      </c>
      <c r="H51" s="68" t="s">
        <v>28</v>
      </c>
      <c r="I51" s="6">
        <f t="shared" si="1"/>
        <v>8</v>
      </c>
      <c r="J51" s="32" t="s">
        <v>404</v>
      </c>
      <c r="K51" s="37">
        <v>100</v>
      </c>
      <c r="L51" s="37">
        <v>5.5</v>
      </c>
      <c r="M51" s="32">
        <v>0.65</v>
      </c>
      <c r="N51" s="23" t="s">
        <v>251</v>
      </c>
      <c r="O51" s="7"/>
      <c r="P51" s="30" t="s">
        <v>252</v>
      </c>
      <c r="Q51">
        <v>32.5</v>
      </c>
      <c r="R51">
        <v>50</v>
      </c>
      <c r="S51">
        <f t="shared" si="2"/>
        <v>0.65</v>
      </c>
      <c r="T51">
        <f t="shared" si="3"/>
        <v>260</v>
      </c>
      <c r="U51">
        <f t="shared" si="4"/>
        <v>520</v>
      </c>
    </row>
    <row r="52" spans="1:21" x14ac:dyDescent="0.3">
      <c r="H52" s="69"/>
      <c r="I52">
        <f>SUM(I2:I51)</f>
        <v>395</v>
      </c>
    </row>
    <row r="54" spans="1:21" ht="57.6" x14ac:dyDescent="0.3">
      <c r="B54" s="85" t="s">
        <v>615</v>
      </c>
      <c r="C54" s="80" t="s">
        <v>558</v>
      </c>
      <c r="D54" s="80" t="s">
        <v>559</v>
      </c>
      <c r="E54" s="81" t="s">
        <v>560</v>
      </c>
      <c r="F54" s="82" t="s">
        <v>561</v>
      </c>
      <c r="G54" s="83" t="s">
        <v>562</v>
      </c>
      <c r="H54" s="84" t="s">
        <v>563</v>
      </c>
    </row>
    <row r="55" spans="1:21" x14ac:dyDescent="0.3">
      <c r="A55" s="70" t="s">
        <v>626</v>
      </c>
      <c r="B55">
        <f>SUM(I2:I15)</f>
        <v>112</v>
      </c>
      <c r="C55">
        <f>SUM(U2:U15)/(SUM($I$2:$I$15))</f>
        <v>60</v>
      </c>
      <c r="D55">
        <f>SUM(T2:T15)/(SUM($I$2:$I$15))</f>
        <v>60</v>
      </c>
      <c r="E55">
        <f>(($B$55*5.5*AVERAGE(G2:G15))/(280*AVERAGE($M$2:$M$15)*($B$55/280)))</f>
        <v>550.00000000000011</v>
      </c>
      <c r="F55">
        <f>((B55*5.5*AVERAGE(Q2:Q15))/(280*AVERAGE(S2:S15)*(B55/280)))</f>
        <v>550.00000000000011</v>
      </c>
      <c r="G55">
        <f>(($B$55*5.5*C$55)/(280*AVERAGE($M$2:$M$15)*($B$55/280)))</f>
        <v>550.00000000000011</v>
      </c>
      <c r="H55">
        <f>(($B$55*5.5*D$55)/(280*AVERAGE($M$2:$M$15)*($B$55/280)))</f>
        <v>550.00000000000011</v>
      </c>
    </row>
    <row r="56" spans="1:21" x14ac:dyDescent="0.3">
      <c r="A56" s="70" t="s">
        <v>627</v>
      </c>
      <c r="B56">
        <f>SUM(I16:I31)</f>
        <v>123</v>
      </c>
      <c r="C56">
        <f>SUM(U16:U31)/(SUM($I$16:$I$31))</f>
        <v>93.195121951219505</v>
      </c>
      <c r="D56">
        <f>SUM(T16:T31)/(SUM($I$16:$I$31))</f>
        <v>48.121951219512198</v>
      </c>
      <c r="E56">
        <f>(($B$56*5.5*AVERAGE(G16:G31))/(280*AVERAGE($M$16:$M$31)*($B$56/280)))</f>
        <v>514.37823834196865</v>
      </c>
      <c r="F56">
        <f>((B56*5.5*AVERAGE(Q16:Q31))/(280*AVERAGE(S16:S31)*(B56/280)))</f>
        <v>274.99999999999989</v>
      </c>
      <c r="G56">
        <f>(($B$56*5.5*C$56)/(280*AVERAGE($M$16:$M$31)*($B$56/280)))</f>
        <v>531.16390749399693</v>
      </c>
      <c r="H56">
        <f>(($B$56*5.5*D$56)/(280*AVERAGE($M$16:$M$31)*($B$56/280)))</f>
        <v>274.27018829773783</v>
      </c>
    </row>
    <row r="57" spans="1:21" x14ac:dyDescent="0.3">
      <c r="A57" s="70" t="s">
        <v>628</v>
      </c>
      <c r="B57">
        <f>SUM(I32:I51)</f>
        <v>160</v>
      </c>
      <c r="C57">
        <f>SUM(U32:U51)/(SUM($I$32:$I$51))</f>
        <v>65</v>
      </c>
      <c r="D57">
        <f>SUM(T32:T51)/(SUM($I$32:$I$51))</f>
        <v>32.5</v>
      </c>
      <c r="E57">
        <f>(($B$57*5.5*AVERAGE(G32:G51))/(160*AVERAGE($M$32:$M$51)*($B$57/160)))</f>
        <v>549.99999999999989</v>
      </c>
      <c r="F57">
        <f>((B57*5.5*AVERAGE(Q32:Q51))/(280*AVERAGE(S32:S51)*(B57/280)))</f>
        <v>274.99999999999994</v>
      </c>
      <c r="G57">
        <f>(($B$57*5.5*C$57)/(160*AVERAGE($M$32:$M$51)*($B$57/160)))</f>
        <v>549.99999999999989</v>
      </c>
      <c r="H57">
        <f>(($B$57*5.5*D$57)/(160*AVERAGE($M$32:$M$51)*($B$57/160)))</f>
        <v>274.99999999999994</v>
      </c>
    </row>
    <row r="60" spans="1:21" ht="15" thickBot="1" x14ac:dyDescent="0.35">
      <c r="A60" s="70" t="s">
        <v>619</v>
      </c>
      <c r="B60" s="47" t="s">
        <v>620</v>
      </c>
      <c r="C60" s="125" t="s">
        <v>588</v>
      </c>
      <c r="D60" s="56" t="s">
        <v>589</v>
      </c>
      <c r="E60" s="124" t="s">
        <v>629</v>
      </c>
      <c r="F60" s="56" t="s">
        <v>590</v>
      </c>
      <c r="G60" s="125" t="s">
        <v>630</v>
      </c>
    </row>
    <row r="61" spans="1:21" x14ac:dyDescent="0.3">
      <c r="A61" s="260" t="s">
        <v>11</v>
      </c>
      <c r="B61" s="263">
        <f>$B55/(7*40)</f>
        <v>0.4</v>
      </c>
      <c r="C61" s="126">
        <v>1</v>
      </c>
      <c r="D61" s="112" t="s">
        <v>593</v>
      </c>
      <c r="E61" s="118">
        <f>SUM($I2:$I3)/40</f>
        <v>0.4</v>
      </c>
      <c r="G61">
        <f>E61*40</f>
        <v>16</v>
      </c>
    </row>
    <row r="62" spans="1:21" x14ac:dyDescent="0.3">
      <c r="A62" s="261"/>
      <c r="B62" s="264"/>
      <c r="C62" s="127">
        <v>2</v>
      </c>
      <c r="D62" s="6" t="s">
        <v>594</v>
      </c>
      <c r="E62" s="119">
        <f>SUM($I4:$I5)/40</f>
        <v>0.4</v>
      </c>
      <c r="G62">
        <f t="shared" ref="G62:G80" si="5">E62*40</f>
        <v>16</v>
      </c>
    </row>
    <row r="63" spans="1:21" x14ac:dyDescent="0.3">
      <c r="A63" s="261"/>
      <c r="B63" s="264"/>
      <c r="C63" s="127">
        <v>3</v>
      </c>
      <c r="D63" s="6" t="s">
        <v>595</v>
      </c>
      <c r="E63" s="119">
        <f>SUM($I6:$I7)/40</f>
        <v>0.4</v>
      </c>
      <c r="G63">
        <f t="shared" si="5"/>
        <v>16</v>
      </c>
    </row>
    <row r="64" spans="1:21" x14ac:dyDescent="0.3">
      <c r="A64" s="261"/>
      <c r="B64" s="264"/>
      <c r="C64" s="127">
        <v>4</v>
      </c>
      <c r="D64" s="6" t="s">
        <v>596</v>
      </c>
      <c r="E64" s="119">
        <f>SUM($I8:$I9)/40</f>
        <v>0.4</v>
      </c>
      <c r="G64">
        <f t="shared" si="5"/>
        <v>16</v>
      </c>
    </row>
    <row r="65" spans="1:7" x14ac:dyDescent="0.3">
      <c r="A65" s="261"/>
      <c r="B65" s="264"/>
      <c r="C65" s="127">
        <v>5</v>
      </c>
      <c r="D65" s="6" t="s">
        <v>597</v>
      </c>
      <c r="E65" s="119">
        <f>SUM($I10:$I11)/40</f>
        <v>0.4</v>
      </c>
      <c r="G65">
        <f t="shared" si="5"/>
        <v>16</v>
      </c>
    </row>
    <row r="66" spans="1:7" x14ac:dyDescent="0.3">
      <c r="A66" s="261"/>
      <c r="B66" s="264"/>
      <c r="C66" s="127">
        <v>6</v>
      </c>
      <c r="D66" s="6" t="s">
        <v>598</v>
      </c>
      <c r="E66" s="119">
        <f>SUM($I12:$I13)/40</f>
        <v>0.4</v>
      </c>
      <c r="G66">
        <f t="shared" si="5"/>
        <v>16</v>
      </c>
    </row>
    <row r="67" spans="1:7" x14ac:dyDescent="0.3">
      <c r="A67" s="261"/>
      <c r="B67" s="264"/>
      <c r="C67" s="127">
        <v>7</v>
      </c>
      <c r="D67" s="6" t="s">
        <v>599</v>
      </c>
      <c r="E67" s="119">
        <f>SUM($I14:$I15)/40</f>
        <v>0.4</v>
      </c>
      <c r="G67">
        <f t="shared" si="5"/>
        <v>16</v>
      </c>
    </row>
    <row r="68" spans="1:7" ht="15" thickBot="1" x14ac:dyDescent="0.35">
      <c r="A68" s="262"/>
      <c r="B68" s="265"/>
      <c r="C68" s="128">
        <v>8</v>
      </c>
      <c r="D68" s="113" t="s">
        <v>600</v>
      </c>
      <c r="E68" s="136">
        <f>0/40</f>
        <v>0</v>
      </c>
      <c r="F68" s="56" t="s">
        <v>601</v>
      </c>
      <c r="G68">
        <f t="shared" si="5"/>
        <v>0</v>
      </c>
    </row>
    <row r="69" spans="1:7" x14ac:dyDescent="0.3">
      <c r="A69" s="266" t="s">
        <v>246</v>
      </c>
      <c r="B69" s="269">
        <f>$B56/(7*40)</f>
        <v>0.43928571428571428</v>
      </c>
      <c r="C69" s="129">
        <v>1</v>
      </c>
      <c r="D69" s="114" t="s">
        <v>602</v>
      </c>
      <c r="E69" s="120">
        <f>SUM($I16:$I17)/40</f>
        <v>0.41249999999999998</v>
      </c>
      <c r="G69">
        <f t="shared" si="5"/>
        <v>16.5</v>
      </c>
    </row>
    <row r="70" spans="1:7" x14ac:dyDescent="0.3">
      <c r="A70" s="267"/>
      <c r="B70" s="270"/>
      <c r="C70" s="130">
        <v>2</v>
      </c>
      <c r="D70" s="55" t="s">
        <v>603</v>
      </c>
      <c r="E70" s="121">
        <f>SUM($I18:$I19)/40</f>
        <v>0.41249999999999998</v>
      </c>
      <c r="G70">
        <f t="shared" si="5"/>
        <v>16.5</v>
      </c>
    </row>
    <row r="71" spans="1:7" x14ac:dyDescent="0.3">
      <c r="A71" s="267"/>
      <c r="B71" s="270"/>
      <c r="C71" s="130">
        <v>3</v>
      </c>
      <c r="D71" s="55" t="s">
        <v>604</v>
      </c>
      <c r="E71" s="121">
        <f>SUM($I20:$I21)/40</f>
        <v>0.41249999999999998</v>
      </c>
      <c r="G71">
        <f t="shared" si="5"/>
        <v>16.5</v>
      </c>
    </row>
    <row r="72" spans="1:7" x14ac:dyDescent="0.3">
      <c r="A72" s="267"/>
      <c r="B72" s="270"/>
      <c r="C72" s="130">
        <v>4</v>
      </c>
      <c r="D72" s="55" t="s">
        <v>605</v>
      </c>
      <c r="E72" s="121">
        <f>SUM($I22:$I23)/40</f>
        <v>0.41249999999999998</v>
      </c>
      <c r="G72">
        <f t="shared" si="5"/>
        <v>16.5</v>
      </c>
    </row>
    <row r="73" spans="1:7" x14ac:dyDescent="0.3">
      <c r="A73" s="267"/>
      <c r="B73" s="270"/>
      <c r="C73" s="130">
        <v>5</v>
      </c>
      <c r="D73" s="55" t="s">
        <v>606</v>
      </c>
      <c r="E73" s="121">
        <f>SUM($I24:$I25)/40</f>
        <v>0.41249999999999998</v>
      </c>
      <c r="G73">
        <f t="shared" si="5"/>
        <v>16.5</v>
      </c>
    </row>
    <row r="74" spans="1:7" x14ac:dyDescent="0.3">
      <c r="A74" s="267"/>
      <c r="B74" s="270"/>
      <c r="C74" s="130">
        <v>6</v>
      </c>
      <c r="D74" s="55" t="s">
        <v>607</v>
      </c>
      <c r="E74" s="121">
        <f>SUM($I26:$I27)/40</f>
        <v>0.41249999999999998</v>
      </c>
      <c r="G74">
        <f t="shared" si="5"/>
        <v>16.5</v>
      </c>
    </row>
    <row r="75" spans="1:7" x14ac:dyDescent="0.3">
      <c r="A75" s="267"/>
      <c r="B75" s="270"/>
      <c r="C75" s="130">
        <v>7</v>
      </c>
      <c r="D75" s="55" t="s">
        <v>608</v>
      </c>
      <c r="E75" s="121">
        <f>SUM($I28:$I31)/40</f>
        <v>0.6</v>
      </c>
      <c r="G75">
        <f t="shared" si="5"/>
        <v>24</v>
      </c>
    </row>
    <row r="76" spans="1:7" ht="15" thickBot="1" x14ac:dyDescent="0.35">
      <c r="A76" s="268"/>
      <c r="B76" s="271"/>
      <c r="C76" s="131">
        <v>8</v>
      </c>
      <c r="D76" s="115" t="s">
        <v>609</v>
      </c>
      <c r="E76" s="135">
        <f>0/40</f>
        <v>0</v>
      </c>
      <c r="F76" s="56" t="s">
        <v>601</v>
      </c>
      <c r="G76">
        <f t="shared" si="5"/>
        <v>0</v>
      </c>
    </row>
    <row r="77" spans="1:7" x14ac:dyDescent="0.3">
      <c r="A77" s="272" t="s">
        <v>397</v>
      </c>
      <c r="B77" s="275">
        <f>$B57/(4*40)</f>
        <v>1</v>
      </c>
      <c r="C77" s="132">
        <v>1</v>
      </c>
      <c r="D77" s="116" t="s">
        <v>610</v>
      </c>
      <c r="E77" s="122">
        <f>SUM($I32:$I36)/40</f>
        <v>1</v>
      </c>
      <c r="G77">
        <f t="shared" si="5"/>
        <v>40</v>
      </c>
    </row>
    <row r="78" spans="1:7" x14ac:dyDescent="0.3">
      <c r="A78" s="273"/>
      <c r="B78" s="276"/>
      <c r="C78" s="133">
        <v>2</v>
      </c>
      <c r="D78" s="111" t="s">
        <v>611</v>
      </c>
      <c r="E78" s="123">
        <f>SUM($I37:$I41)/40</f>
        <v>1</v>
      </c>
      <c r="G78">
        <f t="shared" si="5"/>
        <v>40</v>
      </c>
    </row>
    <row r="79" spans="1:7" x14ac:dyDescent="0.3">
      <c r="A79" s="273"/>
      <c r="B79" s="276"/>
      <c r="C79" s="133">
        <v>3</v>
      </c>
      <c r="D79" s="111" t="s">
        <v>612</v>
      </c>
      <c r="E79" s="123">
        <f>SUM($I42:$I46)/40</f>
        <v>1</v>
      </c>
      <c r="G79">
        <f t="shared" si="5"/>
        <v>40</v>
      </c>
    </row>
    <row r="80" spans="1:7" ht="15" thickBot="1" x14ac:dyDescent="0.35">
      <c r="A80" s="274"/>
      <c r="B80" s="277"/>
      <c r="C80" s="134">
        <v>4</v>
      </c>
      <c r="D80" s="117" t="s">
        <v>613</v>
      </c>
      <c r="E80" s="123">
        <f>SUM($I47:$I51)/40</f>
        <v>1</v>
      </c>
      <c r="G80">
        <f t="shared" si="5"/>
        <v>40</v>
      </c>
    </row>
  </sheetData>
  <autoFilter ref="A1:S1" xr:uid="{019CB37D-9C3A-8349-B27E-D0615E9D1442}"/>
  <mergeCells count="6">
    <mergeCell ref="A61:A68"/>
    <mergeCell ref="A69:A76"/>
    <mergeCell ref="A77:A80"/>
    <mergeCell ref="B77:B80"/>
    <mergeCell ref="B69:B76"/>
    <mergeCell ref="B61:B6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3C406AB963314E8A0996E61D274361" ma:contentTypeVersion="16" ma:contentTypeDescription="Create a new document." ma:contentTypeScope="" ma:versionID="37efea60e9cdc455a9816e3cf2a9357e">
  <xsd:schema xmlns:xsd="http://www.w3.org/2001/XMLSchema" xmlns:xs="http://www.w3.org/2001/XMLSchema" xmlns:p="http://schemas.microsoft.com/office/2006/metadata/properties" xmlns:ns1="http://schemas.microsoft.com/sharepoint/v3" xmlns:ns2="f7bf68ad-ab3d-4267-9684-e19d771ece68" xmlns:ns3="bbed44df-62fb-4721-aec2-199b56935e3f" targetNamespace="http://schemas.microsoft.com/office/2006/metadata/properties" ma:root="true" ma:fieldsID="88d5dd065461edff47a944364e6bb1ab" ns1:_="" ns2:_="" ns3:_="">
    <xsd:import namespace="http://schemas.microsoft.com/sharepoint/v3"/>
    <xsd:import namespace="f7bf68ad-ab3d-4267-9684-e19d771ece68"/>
    <xsd:import namespace="bbed44df-62fb-4721-aec2-199b56935e3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lcf76f155ced4ddcb4097134ff3c332f" minOccurs="0"/>
                <xsd:element ref="ns2:TaxCatchAll"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7bf68ad-ab3d-4267-9684-e19d771ece6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fc1b1fe6-eba0-4837-b94b-2dd662e24b49}" ma:internalName="TaxCatchAll" ma:showField="CatchAllData" ma:web="f7bf68ad-ab3d-4267-9684-e19d771ece6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bed44df-62fb-4721-aec2-199b56935e3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5a2ead-fb08-4f89-b991-c2b77859518f"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f7bf68ad-ab3d-4267-9684-e19d771ece68" xsi:nil="true"/>
    <lcf76f155ced4ddcb4097134ff3c332f xmlns="bbed44df-62fb-4721-aec2-199b56935e3f">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E4B95B-2473-4A41-84AC-198928DA94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7bf68ad-ab3d-4267-9684-e19d771ece68"/>
    <ds:schemaRef ds:uri="bbed44df-62fb-4721-aec2-199b56935e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207B7D-05B5-40A2-A5A2-5E155333AA94}">
  <ds:schemaRefs>
    <ds:schemaRef ds:uri="http://purl.org/dc/dcmitype/"/>
    <ds:schemaRef ds:uri="f7bf68ad-ab3d-4267-9684-e19d771ece68"/>
    <ds:schemaRef ds:uri="http://purl.org/dc/elements/1.1/"/>
    <ds:schemaRef ds:uri="http://www.w3.org/XML/1998/namespace"/>
    <ds:schemaRef ds:uri="http://purl.org/dc/terms/"/>
    <ds:schemaRef ds:uri="http://schemas.microsoft.com/office/2006/metadata/properties"/>
    <ds:schemaRef ds:uri="http://schemas.microsoft.com/office/2006/documentManagement/types"/>
    <ds:schemaRef ds:uri="http://schemas.microsoft.com/sharepoint/v3"/>
    <ds:schemaRef ds:uri="http://schemas.microsoft.com/office/infopath/2007/PartnerControls"/>
    <ds:schemaRef ds:uri="http://schemas.openxmlformats.org/package/2006/metadata/core-properties"/>
    <ds:schemaRef ds:uri="bbed44df-62fb-4721-aec2-199b56935e3f"/>
  </ds:schemaRefs>
</ds:datastoreItem>
</file>

<file path=customXml/itemProps3.xml><?xml version="1.0" encoding="utf-8"?>
<ds:datastoreItem xmlns:ds="http://schemas.openxmlformats.org/officeDocument/2006/customXml" ds:itemID="{E1E002E2-9758-4C9B-94AF-A41BAAEF0C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19</vt:i4>
      </vt:variant>
    </vt:vector>
  </HeadingPairs>
  <TitlesOfParts>
    <vt:vector size="19" baseType="lpstr">
      <vt:lpstr>Activi totaal in PR</vt:lpstr>
      <vt:lpstr>Bevindingen</vt:lpstr>
      <vt:lpstr>Activi deels of niet geplaatst</vt:lpstr>
      <vt:lpstr>Activi deels of niet geplaa (2)</vt:lpstr>
      <vt:lpstr>Detail niet plaatsen</vt:lpstr>
      <vt:lpstr>Activi totaal PR rekenen</vt:lpstr>
      <vt:lpstr>Activi totaal PR calc_norobot</vt:lpstr>
      <vt:lpstr>AB-fictief_zaaltekort</vt:lpstr>
      <vt:lpstr>AB-BG01</vt:lpstr>
      <vt:lpstr>AB-0102</vt:lpstr>
      <vt:lpstr>AB-0101</vt:lpstr>
      <vt:lpstr>AB-0103</vt:lpstr>
      <vt:lpstr>AB-0104</vt:lpstr>
      <vt:lpstr>AB-0301</vt:lpstr>
      <vt:lpstr>AB-0302</vt:lpstr>
      <vt:lpstr>AB-0401</vt:lpstr>
      <vt:lpstr>AB-0402</vt:lpstr>
      <vt:lpstr>AB-0403</vt:lpstr>
      <vt:lpstr>AB-0404</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activityTable</dc:title>
  <dc:subject>Office 2007 XLSX Test Document</dc:subject>
  <dc:creator>Sikkes - van Slijpe, C.D.</dc:creator>
  <cp:keywords>activityTable TermTime TTOefen</cp:keywords>
  <dc:description>Export of table data from TermTime</dc:description>
  <cp:lastModifiedBy>Karssen, M. (Mareanne)</cp:lastModifiedBy>
  <cp:revision/>
  <cp:lastPrinted>2025-02-20T13:38:01Z</cp:lastPrinted>
  <dcterms:created xsi:type="dcterms:W3CDTF">2022-10-05T10:04:41Z</dcterms:created>
  <dcterms:modified xsi:type="dcterms:W3CDTF">2025-02-20T13:38:09Z</dcterms:modified>
  <cp:category>Test result file</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0x010100003C406AB963314E8A0996E61D274361</vt:lpwstr>
  </property>
  <property fmtid="{D5CDD505-2E9C-101B-9397-08002B2CF9AE}" pid="3" name="MediaServiceImageTags">
    <vt:lpwstr/>
  </property>
</Properties>
</file>